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<sst xmlns="http://schemas.openxmlformats.org/spreadsheetml/2006/main" count="736" uniqueCount="535">
  <si>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</si>
  <si>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</si>
  <si>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</si>
  <si>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</si>
  <si>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</si>
  <si>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</si>
  <si>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</si>
  <si>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</si>
  <si>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</si>
  <si>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</si>
  <si>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</si>
  <si>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</si>
  <si>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</si>
  <si>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</si>
  <si>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Профінансовано станом на 23.06.15</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</si>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</sst>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37">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4" fillId="0" borderId="11" xfId="78"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3"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5"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0" fontId="20" fillId="0" borderId="0" xfId="78" applyFont="1" applyAlignment="1">
      <alignment horizontal="center"/>
      <protection/>
    </xf>
    <xf numFmtId="0" fontId="20" fillId="0" borderId="0" xfId="78" applyFont="1" applyAlignment="1">
      <alignment horizontal="center" wrapText="1"/>
      <protection/>
    </xf>
    <xf numFmtId="4" fontId="44" fillId="0" borderId="16" xfId="0" applyNumberFormat="1" applyFont="1" applyFill="1" applyBorder="1" applyAlignment="1">
      <alignment horizontal="center"/>
    </xf>
    <xf numFmtId="0" fontId="13" fillId="0" borderId="11" xfId="0" applyFont="1" applyBorder="1" applyAlignment="1">
      <alignment horizontal="center" vertical="center" wrapText="1"/>
    </xf>
    <xf numFmtId="0" fontId="0" fillId="0" borderId="18" xfId="78" applyFont="1" applyFill="1" applyBorder="1">
      <alignment/>
      <protection/>
    </xf>
    <xf numFmtId="0" fontId="13" fillId="0" borderId="18" xfId="0" applyFont="1" applyFill="1" applyBorder="1" applyAlignment="1">
      <alignment horizontal="center" vertical="center" wrapText="1"/>
    </xf>
    <xf numFmtId="0" fontId="5" fillId="0" borderId="18" xfId="78" applyFont="1" applyFill="1" applyBorder="1" applyAlignment="1">
      <alignment horizontal="center" wrapText="1"/>
      <protection/>
    </xf>
    <xf numFmtId="4" fontId="5" fillId="25" borderId="16" xfId="88" applyNumberFormat="1" applyFont="1" applyFill="1" applyBorder="1" applyAlignment="1">
      <alignment horizontal="center" vertical="center"/>
    </xf>
    <xf numFmtId="4" fontId="5" fillId="0" borderId="18" xfId="88"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8" xfId="0" applyNumberFormat="1" applyFont="1" applyFill="1" applyBorder="1" applyAlignment="1">
      <alignment horizontal="center"/>
    </xf>
    <xf numFmtId="4" fontId="44" fillId="0" borderId="18" xfId="0" applyNumberFormat="1" applyFont="1" applyFill="1" applyBorder="1" applyAlignment="1">
      <alignment horizontal="center"/>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 fontId="24" fillId="0" borderId="17" xfId="0" applyNumberFormat="1" applyFont="1" applyFill="1" applyBorder="1" applyAlignment="1">
      <alignment horizontal="center"/>
    </xf>
    <xf numFmtId="4" fontId="5" fillId="0" borderId="16" xfId="78" applyNumberFormat="1" applyFont="1" applyBorder="1" applyAlignment="1">
      <alignment horizontal="center" wrapText="1"/>
      <protection/>
    </xf>
    <xf numFmtId="4" fontId="5" fillId="0" borderId="18" xfId="78" applyNumberFormat="1" applyFont="1" applyFill="1" applyBorder="1" applyAlignment="1">
      <alignment horizontal="center" wrapText="1"/>
      <protection/>
    </xf>
    <xf numFmtId="4" fontId="24" fillId="0" borderId="16" xfId="78" applyNumberFormat="1" applyFont="1" applyBorder="1" applyAlignment="1">
      <alignment horizontal="center" wrapText="1"/>
      <protection/>
    </xf>
    <xf numFmtId="4" fontId="24" fillId="0" borderId="18" xfId="78" applyNumberFormat="1" applyFont="1" applyFill="1" applyBorder="1" applyAlignment="1">
      <alignment horizontal="center" wrapText="1"/>
      <protection/>
    </xf>
    <xf numFmtId="4" fontId="5" fillId="0" borderId="16" xfId="78" applyNumberFormat="1" applyFont="1" applyFill="1" applyBorder="1" applyAlignment="1">
      <alignment horizont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13" fillId="0" borderId="16" xfId="0" applyFont="1" applyBorder="1" applyAlignment="1">
      <alignment horizontal="center" vertical="center" wrapText="1"/>
    </xf>
    <xf numFmtId="0" fontId="5" fillId="0" borderId="24"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sheetDataSet>
      <sheetData sheetId="0">
        <row r="482">
          <cell r="W482">
            <v>753794</v>
          </cell>
        </row>
        <row r="483">
          <cell r="W483">
            <v>51453.469999999994</v>
          </cell>
        </row>
        <row r="663">
          <cell r="W663">
            <v>9087</v>
          </cell>
        </row>
        <row r="670">
          <cell r="W670">
            <v>168677</v>
          </cell>
        </row>
        <row r="671">
          <cell r="W671">
            <v>54847.2</v>
          </cell>
        </row>
        <row r="684">
          <cell r="W684">
            <v>122436.5</v>
          </cell>
        </row>
        <row r="685">
          <cell r="W685">
            <v>2051.95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05"/>
      <c r="C1" s="205"/>
      <c r="D1" s="205"/>
      <c r="E1" s="205"/>
      <c r="F1" s="205"/>
      <c r="G1" s="205"/>
      <c r="H1" s="205"/>
      <c r="I1" s="205"/>
      <c r="J1" s="205"/>
      <c r="K1" s="205"/>
      <c r="L1" s="205"/>
      <c r="M1" s="205"/>
      <c r="N1" s="205"/>
      <c r="O1" s="205"/>
      <c r="P1" s="205"/>
      <c r="Q1" s="205"/>
      <c r="R1" s="205"/>
      <c r="S1" s="205"/>
      <c r="T1" s="205"/>
      <c r="U1" s="205"/>
      <c r="V1" s="205"/>
      <c r="W1" s="205"/>
    </row>
    <row r="2" spans="1:24" s="42" customFormat="1" ht="66" customHeight="1">
      <c r="A2" s="48"/>
      <c r="B2" s="48"/>
      <c r="C2" s="2"/>
      <c r="D2" s="48"/>
      <c r="E2" s="48"/>
      <c r="F2" s="48"/>
      <c r="G2" s="46"/>
      <c r="H2" s="1"/>
      <c r="I2" s="1"/>
      <c r="J2" s="1"/>
      <c r="K2" s="1"/>
      <c r="L2" s="1"/>
      <c r="M2" s="1"/>
      <c r="N2" s="46"/>
      <c r="O2" s="1"/>
      <c r="P2" s="1"/>
      <c r="Q2" s="1"/>
      <c r="R2" s="1"/>
      <c r="S2" s="206" t="s">
        <v>516</v>
      </c>
      <c r="T2" s="206"/>
      <c r="U2" s="206"/>
      <c r="V2" s="206"/>
      <c r="W2" s="206"/>
      <c r="X2" s="206"/>
    </row>
    <row r="3" spans="1:23" s="4" customFormat="1" ht="45" customHeight="1">
      <c r="A3" s="48"/>
      <c r="B3" s="207" t="s">
        <v>237</v>
      </c>
      <c r="C3" s="207"/>
      <c r="D3" s="208"/>
      <c r="E3" s="208"/>
      <c r="F3" s="208"/>
      <c r="G3" s="208"/>
      <c r="H3" s="208"/>
      <c r="I3" s="208"/>
      <c r="J3" s="208"/>
      <c r="K3" s="208"/>
      <c r="L3" s="208"/>
      <c r="M3" s="208"/>
      <c r="N3" s="208"/>
      <c r="O3" s="208"/>
      <c r="P3" s="208"/>
      <c r="Q3" s="208"/>
      <c r="R3" s="208"/>
      <c r="S3" s="208"/>
      <c r="T3" s="208"/>
      <c r="U3" s="208"/>
      <c r="V3" s="208"/>
      <c r="W3" s="208"/>
    </row>
    <row r="4" spans="1:23" s="42" customFormat="1" ht="18.75">
      <c r="A4" s="5"/>
      <c r="B4" s="15"/>
      <c r="C4" s="113"/>
      <c r="D4" s="61"/>
      <c r="E4" s="61"/>
      <c r="F4" s="61"/>
      <c r="G4" s="47"/>
      <c r="H4" s="6"/>
      <c r="I4" s="62"/>
      <c r="J4" s="62"/>
      <c r="K4" s="62"/>
      <c r="L4" s="61"/>
      <c r="M4" s="61"/>
      <c r="N4" s="3"/>
      <c r="O4" s="7"/>
      <c r="P4" s="7"/>
      <c r="Q4" s="7"/>
      <c r="R4" s="7"/>
      <c r="S4" s="7"/>
      <c r="T4" s="7"/>
      <c r="U4" s="7"/>
      <c r="V4" s="7"/>
      <c r="W4" s="78" t="s">
        <v>103</v>
      </c>
    </row>
    <row r="5" spans="1:23" s="42" customFormat="1" ht="21.75" customHeight="1">
      <c r="A5" s="63"/>
      <c r="B5" s="209" t="s">
        <v>160</v>
      </c>
      <c r="C5" s="212" t="s">
        <v>238</v>
      </c>
      <c r="D5" s="212" t="s">
        <v>100</v>
      </c>
      <c r="E5" s="215" t="s">
        <v>91</v>
      </c>
      <c r="F5" s="216" t="s">
        <v>255</v>
      </c>
      <c r="G5" s="188" t="s">
        <v>82</v>
      </c>
      <c r="H5" s="188"/>
      <c r="I5" s="188"/>
      <c r="J5" s="188"/>
      <c r="K5" s="188"/>
      <c r="L5" s="188"/>
      <c r="M5" s="188"/>
      <c r="N5" s="222" t="s">
        <v>83</v>
      </c>
      <c r="O5" s="223"/>
      <c r="P5" s="223"/>
      <c r="Q5" s="223"/>
      <c r="R5" s="223"/>
      <c r="S5" s="223"/>
      <c r="T5" s="223"/>
      <c r="U5" s="223"/>
      <c r="V5" s="224"/>
      <c r="W5" s="219" t="s">
        <v>84</v>
      </c>
    </row>
    <row r="6" spans="1:23" s="42" customFormat="1" ht="16.5" customHeight="1">
      <c r="A6" s="64"/>
      <c r="B6" s="210"/>
      <c r="C6" s="213"/>
      <c r="D6" s="213"/>
      <c r="E6" s="215"/>
      <c r="F6" s="217"/>
      <c r="G6" s="218" t="s">
        <v>85</v>
      </c>
      <c r="H6" s="202" t="s">
        <v>86</v>
      </c>
      <c r="I6" s="217" t="s">
        <v>87</v>
      </c>
      <c r="J6" s="217"/>
      <c r="K6" s="217"/>
      <c r="L6" s="217"/>
      <c r="M6" s="202" t="s">
        <v>88</v>
      </c>
      <c r="N6" s="225" t="s">
        <v>85</v>
      </c>
      <c r="O6" s="202" t="s">
        <v>86</v>
      </c>
      <c r="P6" s="217" t="s">
        <v>87</v>
      </c>
      <c r="Q6" s="217"/>
      <c r="R6" s="217"/>
      <c r="S6" s="217"/>
      <c r="T6" s="202" t="s">
        <v>88</v>
      </c>
      <c r="U6" s="226" t="s">
        <v>87</v>
      </c>
      <c r="V6" s="227"/>
      <c r="W6" s="219"/>
    </row>
    <row r="7" spans="1:23" s="42" customFormat="1" ht="20.25" customHeight="1">
      <c r="A7" s="65"/>
      <c r="B7" s="210"/>
      <c r="C7" s="213"/>
      <c r="D7" s="213"/>
      <c r="E7" s="215"/>
      <c r="F7" s="217"/>
      <c r="G7" s="218"/>
      <c r="H7" s="202"/>
      <c r="I7" s="217" t="s">
        <v>163</v>
      </c>
      <c r="J7" s="220" t="s">
        <v>497</v>
      </c>
      <c r="K7" s="220" t="s">
        <v>498</v>
      </c>
      <c r="L7" s="217" t="s">
        <v>89</v>
      </c>
      <c r="M7" s="202"/>
      <c r="N7" s="225"/>
      <c r="O7" s="202"/>
      <c r="P7" s="217" t="s">
        <v>163</v>
      </c>
      <c r="Q7" s="220" t="s">
        <v>497</v>
      </c>
      <c r="R7" s="220" t="s">
        <v>498</v>
      </c>
      <c r="S7" s="217" t="s">
        <v>89</v>
      </c>
      <c r="T7" s="202"/>
      <c r="U7" s="217" t="s">
        <v>96</v>
      </c>
      <c r="V7" s="34" t="s">
        <v>87</v>
      </c>
      <c r="W7" s="219"/>
    </row>
    <row r="8" spans="1:23" s="42" customFormat="1" ht="114.75" customHeight="1">
      <c r="A8" s="66"/>
      <c r="B8" s="211"/>
      <c r="C8" s="214"/>
      <c r="D8" s="214"/>
      <c r="E8" s="215"/>
      <c r="F8" s="217"/>
      <c r="G8" s="218"/>
      <c r="H8" s="202"/>
      <c r="I8" s="217"/>
      <c r="J8" s="221"/>
      <c r="K8" s="221"/>
      <c r="L8" s="217"/>
      <c r="M8" s="202"/>
      <c r="N8" s="225"/>
      <c r="O8" s="202"/>
      <c r="P8" s="217"/>
      <c r="Q8" s="221"/>
      <c r="R8" s="221"/>
      <c r="S8" s="217"/>
      <c r="T8" s="202"/>
      <c r="U8" s="217"/>
      <c r="V8" s="34" t="s">
        <v>501</v>
      </c>
      <c r="W8" s="219"/>
    </row>
    <row r="9" spans="1:23" s="68" customFormat="1" ht="28.5" customHeight="1">
      <c r="A9" s="67"/>
      <c r="B9" s="16" t="s">
        <v>94</v>
      </c>
      <c r="C9" s="21" t="s">
        <v>239</v>
      </c>
      <c r="D9" s="21"/>
      <c r="E9" s="21"/>
      <c r="F9" s="22" t="s">
        <v>104</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94</v>
      </c>
      <c r="C10" s="21" t="s">
        <v>240</v>
      </c>
      <c r="D10" s="21"/>
      <c r="E10" s="21"/>
      <c r="F10" s="22" t="s">
        <v>104</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101</v>
      </c>
      <c r="C11" s="17" t="s">
        <v>241</v>
      </c>
      <c r="D11" s="17" t="s">
        <v>95</v>
      </c>
      <c r="E11" s="17" t="s">
        <v>90</v>
      </c>
      <c r="F11" s="12" t="s">
        <v>305</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92</v>
      </c>
      <c r="C12" s="17" t="s">
        <v>243</v>
      </c>
      <c r="D12" s="17" t="s">
        <v>109</v>
      </c>
      <c r="E12" s="17" t="s">
        <v>164</v>
      </c>
      <c r="F12" s="20" t="s">
        <v>307</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242</v>
      </c>
      <c r="D13" s="17" t="s">
        <v>108</v>
      </c>
      <c r="E13" s="17" t="s">
        <v>162</v>
      </c>
      <c r="F13" s="20" t="s">
        <v>306</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207</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244</v>
      </c>
      <c r="D15" s="17" t="s">
        <v>165</v>
      </c>
      <c r="E15" s="17" t="s">
        <v>166</v>
      </c>
      <c r="F15" s="20" t="s">
        <v>308</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391</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245</v>
      </c>
      <c r="D17" s="17" t="s">
        <v>113</v>
      </c>
      <c r="E17" s="17" t="s">
        <v>167</v>
      </c>
      <c r="F17" s="20" t="s">
        <v>142</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193</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194</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195</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196</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364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197</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246</v>
      </c>
      <c r="D24" s="21"/>
      <c r="E24" s="21"/>
      <c r="F24" s="22" t="s">
        <v>247</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248</v>
      </c>
      <c r="D25" s="21"/>
      <c r="E25" s="21"/>
      <c r="F25" s="22" t="s">
        <v>247</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101</v>
      </c>
      <c r="C26" s="17" t="s">
        <v>249</v>
      </c>
      <c r="D26" s="17" t="s">
        <v>95</v>
      </c>
      <c r="E26" s="17" t="s">
        <v>90</v>
      </c>
      <c r="F26" s="12" t="s">
        <v>305</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250</v>
      </c>
      <c r="D27" s="21"/>
      <c r="E27" s="21"/>
      <c r="F27" s="22" t="s">
        <v>114</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250</v>
      </c>
      <c r="D28" s="21"/>
      <c r="E28" s="21"/>
      <c r="F28" s="22" t="s">
        <v>114</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101</v>
      </c>
      <c r="C29" s="17" t="s">
        <v>251</v>
      </c>
      <c r="D29" s="17" t="s">
        <v>95</v>
      </c>
      <c r="E29" s="17" t="s">
        <v>90</v>
      </c>
      <c r="F29" s="12" t="s">
        <v>305</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252</v>
      </c>
      <c r="D30" s="16" t="s">
        <v>115</v>
      </c>
      <c r="E30" s="16"/>
      <c r="F30" s="10" t="s">
        <v>116</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53</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54</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55</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253</v>
      </c>
      <c r="D34" s="17" t="s">
        <v>117</v>
      </c>
      <c r="E34" s="17" t="s">
        <v>168</v>
      </c>
      <c r="F34" s="20" t="s">
        <v>309</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52</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118</v>
      </c>
      <c r="E36" s="17" t="s">
        <v>169</v>
      </c>
      <c r="F36" s="20" t="s">
        <v>310</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53</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54</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55</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119</v>
      </c>
      <c r="E40" s="17" t="s">
        <v>170</v>
      </c>
      <c r="F40" s="20" t="s">
        <v>311</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56</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105</v>
      </c>
      <c r="E42" s="17" t="s">
        <v>168</v>
      </c>
      <c r="F42" s="20" t="s">
        <v>414</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120</v>
      </c>
      <c r="E43" s="17" t="s">
        <v>415</v>
      </c>
      <c r="F43" s="20" t="s">
        <v>416</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121</v>
      </c>
      <c r="E44" s="17" t="s">
        <v>417</v>
      </c>
      <c r="F44" s="20" t="s">
        <v>312</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122</v>
      </c>
      <c r="E45" s="17" t="s">
        <v>418</v>
      </c>
      <c r="F45" s="20" t="s">
        <v>313</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123</v>
      </c>
      <c r="E46" s="17" t="s">
        <v>419</v>
      </c>
      <c r="F46" s="20" t="s">
        <v>314</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124</v>
      </c>
      <c r="E47" s="17" t="s">
        <v>419</v>
      </c>
      <c r="F47" s="20" t="s">
        <v>315</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125</v>
      </c>
      <c r="E48" s="17" t="s">
        <v>420</v>
      </c>
      <c r="F48" s="20" t="s">
        <v>316</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126</v>
      </c>
      <c r="E49" s="17" t="s">
        <v>420</v>
      </c>
      <c r="F49" s="20" t="s">
        <v>317</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127</v>
      </c>
      <c r="E50" s="17" t="s">
        <v>420</v>
      </c>
      <c r="F50" s="20" t="s">
        <v>318</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106</v>
      </c>
      <c r="E51" s="16"/>
      <c r="F51" s="10" t="s">
        <v>107</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421</v>
      </c>
      <c r="E52" s="17" t="s">
        <v>422</v>
      </c>
      <c r="F52" s="20" t="s">
        <v>319</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423</v>
      </c>
      <c r="E53" s="17" t="s">
        <v>422</v>
      </c>
      <c r="F53" s="20" t="s">
        <v>320</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424</v>
      </c>
      <c r="E54" s="17" t="s">
        <v>422</v>
      </c>
      <c r="F54" s="20" t="s">
        <v>321</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426</v>
      </c>
      <c r="E55" s="17" t="s">
        <v>422</v>
      </c>
      <c r="F55" s="20" t="s">
        <v>322</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425</v>
      </c>
      <c r="E56" s="17" t="s">
        <v>422</v>
      </c>
      <c r="F56" s="20" t="s">
        <v>142</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128</v>
      </c>
      <c r="E57" s="16"/>
      <c r="F57" s="10" t="s">
        <v>427</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428</v>
      </c>
      <c r="E58" s="17" t="s">
        <v>431</v>
      </c>
      <c r="F58" s="20" t="s">
        <v>129</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429</v>
      </c>
      <c r="E59" s="17" t="s">
        <v>432</v>
      </c>
      <c r="F59" s="20" t="s">
        <v>323</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430</v>
      </c>
      <c r="E60" s="17" t="s">
        <v>434</v>
      </c>
      <c r="F60" s="20" t="s">
        <v>433</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109</v>
      </c>
      <c r="E61" s="17" t="s">
        <v>435</v>
      </c>
      <c r="F61" s="20" t="s">
        <v>436</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130</v>
      </c>
      <c r="E62" s="16"/>
      <c r="F62" s="10" t="s">
        <v>131</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437</v>
      </c>
      <c r="E63" s="17" t="s">
        <v>441</v>
      </c>
      <c r="F63" s="20" t="s">
        <v>324</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438</v>
      </c>
      <c r="E64" s="17" t="s">
        <v>441</v>
      </c>
      <c r="F64" s="20" t="s">
        <v>325</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439</v>
      </c>
      <c r="E65" s="17" t="s">
        <v>441</v>
      </c>
      <c r="F65" s="20" t="s">
        <v>326</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440</v>
      </c>
      <c r="E66" s="17" t="s">
        <v>441</v>
      </c>
      <c r="F66" s="20" t="s">
        <v>327</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110</v>
      </c>
      <c r="E67" s="16"/>
      <c r="F67" s="10" t="s">
        <v>111</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98</v>
      </c>
      <c r="E68" s="17" t="s">
        <v>99</v>
      </c>
      <c r="F68" s="20" t="s">
        <v>328</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132</v>
      </c>
      <c r="E69" s="17" t="s">
        <v>169</v>
      </c>
      <c r="F69" s="20" t="s">
        <v>33</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133</v>
      </c>
      <c r="E70" s="17" t="s">
        <v>434</v>
      </c>
      <c r="F70" s="20" t="s">
        <v>34</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112</v>
      </c>
      <c r="E71" s="16" t="s">
        <v>99</v>
      </c>
      <c r="F71" s="10" t="s">
        <v>442</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46</v>
      </c>
      <c r="E72" s="16" t="s">
        <v>97</v>
      </c>
      <c r="F72" s="10" t="s">
        <v>35</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113</v>
      </c>
      <c r="E73" s="16" t="s">
        <v>167</v>
      </c>
      <c r="F73" s="10" t="s">
        <v>142</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45</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256</v>
      </c>
      <c r="D75" s="21"/>
      <c r="E75" s="21"/>
      <c r="F75" s="22" t="s">
        <v>134</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257</v>
      </c>
      <c r="D76" s="21"/>
      <c r="E76" s="21"/>
      <c r="F76" s="22" t="s">
        <v>254</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101</v>
      </c>
      <c r="C77" s="17" t="s">
        <v>258</v>
      </c>
      <c r="D77" s="17" t="s">
        <v>95</v>
      </c>
      <c r="E77" s="17" t="s">
        <v>90</v>
      </c>
      <c r="F77" s="12" t="s">
        <v>305</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135</v>
      </c>
      <c r="E78" s="16"/>
      <c r="F78" s="10" t="s">
        <v>161</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51</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515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136</v>
      </c>
      <c r="E81" s="17" t="s">
        <v>443</v>
      </c>
      <c r="F81" s="20" t="s">
        <v>36</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57</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515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137</v>
      </c>
      <c r="E84" s="17" t="s">
        <v>444</v>
      </c>
      <c r="F84" s="20" t="s">
        <v>37</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57</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138</v>
      </c>
      <c r="E86" s="17" t="s">
        <v>445</v>
      </c>
      <c r="F86" s="20" t="s">
        <v>38</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57</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139</v>
      </c>
      <c r="E88" s="17" t="s">
        <v>446</v>
      </c>
      <c r="F88" s="20" t="s">
        <v>39</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57</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140</v>
      </c>
      <c r="E90" s="17" t="s">
        <v>447</v>
      </c>
      <c r="F90" s="20" t="s">
        <v>40</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57</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213</v>
      </c>
      <c r="E92" s="17"/>
      <c r="F92" s="20" t="s">
        <v>351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523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110</v>
      </c>
      <c r="E94" s="16"/>
      <c r="F94" s="10" t="s">
        <v>111</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448</v>
      </c>
      <c r="E95" s="17" t="s">
        <v>443</v>
      </c>
      <c r="F95" s="20" t="s">
        <v>41</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113</v>
      </c>
      <c r="E96" s="16" t="s">
        <v>167</v>
      </c>
      <c r="F96" s="10" t="s">
        <v>142</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141</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259</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101</v>
      </c>
      <c r="C99" s="17" t="s">
        <v>260</v>
      </c>
      <c r="D99" s="17" t="s">
        <v>95</v>
      </c>
      <c r="E99" s="17" t="s">
        <v>90</v>
      </c>
      <c r="F99" s="12" t="s">
        <v>305</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261</v>
      </c>
      <c r="D100" s="17" t="s">
        <v>105</v>
      </c>
      <c r="E100" s="17" t="s">
        <v>58</v>
      </c>
      <c r="F100" s="12" t="s">
        <v>42</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209</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106</v>
      </c>
      <c r="E102" s="16"/>
      <c r="F102" s="10" t="s">
        <v>107</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209</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523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208</v>
      </c>
      <c r="E105" s="69" t="s">
        <v>59</v>
      </c>
      <c r="F105" s="70" t="s">
        <v>43</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209</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211</v>
      </c>
      <c r="E107" s="115">
        <v>1030</v>
      </c>
      <c r="F107" s="44" t="s">
        <v>349</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209</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212</v>
      </c>
      <c r="E109" s="69" t="s">
        <v>60</v>
      </c>
      <c r="F109" s="116" t="s">
        <v>350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209</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215</v>
      </c>
      <c r="E111" s="71">
        <v>1070</v>
      </c>
      <c r="F111" s="43" t="s">
        <v>352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209</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225</v>
      </c>
      <c r="E113" s="71">
        <v>1060</v>
      </c>
      <c r="F113" s="43" t="s">
        <v>362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209</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227</v>
      </c>
      <c r="E115" s="71">
        <v>1060</v>
      </c>
      <c r="F115" s="43" t="s">
        <v>228</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209</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210</v>
      </c>
      <c r="E117" s="72"/>
      <c r="F117" s="43" t="s">
        <v>44</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209</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216</v>
      </c>
      <c r="E119" s="71">
        <v>1070</v>
      </c>
      <c r="F119" s="43" t="s">
        <v>353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209</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226</v>
      </c>
      <c r="E121" s="71">
        <v>1060</v>
      </c>
      <c r="F121" s="43" t="s">
        <v>363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209</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232</v>
      </c>
      <c r="E123" s="71">
        <v>1060</v>
      </c>
      <c r="F123" s="43" t="s">
        <v>233</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209</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503</v>
      </c>
      <c r="E125" s="72"/>
      <c r="F125" s="43" t="s">
        <v>504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209</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505</v>
      </c>
      <c r="E127" s="72"/>
      <c r="F127" s="43" t="s">
        <v>506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209</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507</v>
      </c>
      <c r="E129" s="72"/>
      <c r="F129" s="43" t="s">
        <v>508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209</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217</v>
      </c>
      <c r="E131" s="71" t="s">
        <v>61</v>
      </c>
      <c r="F131" s="43" t="s">
        <v>354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209</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218</v>
      </c>
      <c r="E133" s="71" t="s">
        <v>61</v>
      </c>
      <c r="F133" s="43" t="s">
        <v>355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209</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219</v>
      </c>
      <c r="E135" s="71" t="s">
        <v>61</v>
      </c>
      <c r="F135" s="43" t="s">
        <v>356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209</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220</v>
      </c>
      <c r="E137" s="71" t="s">
        <v>61</v>
      </c>
      <c r="F137" s="43" t="s">
        <v>357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209</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221</v>
      </c>
      <c r="E139" s="73"/>
      <c r="F139" s="43" t="s">
        <v>358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209</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222</v>
      </c>
      <c r="E141" s="71" t="s">
        <v>61</v>
      </c>
      <c r="F141" s="43" t="s">
        <v>359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209</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223</v>
      </c>
      <c r="E143" s="71" t="s">
        <v>61</v>
      </c>
      <c r="F143" s="43" t="s">
        <v>360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209</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224</v>
      </c>
      <c r="E145" s="71" t="s">
        <v>61</v>
      </c>
      <c r="F145" s="43" t="s">
        <v>361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209</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520</v>
      </c>
      <c r="E147" s="71" t="s">
        <v>488</v>
      </c>
      <c r="F147" s="43" t="s">
        <v>373</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209</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213</v>
      </c>
      <c r="E149" s="71" t="s">
        <v>60</v>
      </c>
      <c r="F149" s="45" t="s">
        <v>351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214</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231</v>
      </c>
      <c r="E151" s="71" t="s">
        <v>488</v>
      </c>
      <c r="F151" s="43" t="s">
        <v>367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209</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234</v>
      </c>
      <c r="E153" s="71" t="s">
        <v>59</v>
      </c>
      <c r="F153" s="43" t="s">
        <v>368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214</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235</v>
      </c>
      <c r="E155" s="71" t="s">
        <v>489</v>
      </c>
      <c r="F155" s="75" t="s">
        <v>369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236</v>
      </c>
      <c r="E156" s="71" t="s">
        <v>488</v>
      </c>
      <c r="F156" s="43" t="s">
        <v>370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521</v>
      </c>
      <c r="E157" s="71" t="s">
        <v>488</v>
      </c>
      <c r="F157" s="43" t="s">
        <v>374</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214</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522</v>
      </c>
      <c r="E159" s="71" t="s">
        <v>488</v>
      </c>
      <c r="F159" s="43" t="s">
        <v>375</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214</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518</v>
      </c>
      <c r="E161" s="71">
        <v>1060</v>
      </c>
      <c r="F161" s="76" t="s">
        <v>371</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519</v>
      </c>
      <c r="E162" s="71" t="s">
        <v>59</v>
      </c>
      <c r="F162" s="76" t="s">
        <v>372</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229</v>
      </c>
      <c r="E163" s="71" t="s">
        <v>487</v>
      </c>
      <c r="F163" s="43" t="s">
        <v>230</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214</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262</v>
      </c>
      <c r="D165" s="23"/>
      <c r="E165" s="23"/>
      <c r="F165" s="22" t="s">
        <v>143</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263</v>
      </c>
      <c r="D166" s="23"/>
      <c r="E166" s="23"/>
      <c r="F166" s="22" t="s">
        <v>143</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101</v>
      </c>
      <c r="C167" s="17" t="s">
        <v>264</v>
      </c>
      <c r="D167" s="17" t="s">
        <v>95</v>
      </c>
      <c r="E167" s="17" t="s">
        <v>90</v>
      </c>
      <c r="F167" s="12" t="s">
        <v>305</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512</v>
      </c>
      <c r="D168" s="17" t="s">
        <v>509</v>
      </c>
      <c r="E168" s="17"/>
      <c r="F168" s="12" t="s">
        <v>511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209</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513</v>
      </c>
      <c r="D170" s="17" t="s">
        <v>510</v>
      </c>
      <c r="E170" s="17"/>
      <c r="F170" s="12" t="s">
        <v>514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209</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265</v>
      </c>
      <c r="D172" s="16" t="s">
        <v>449</v>
      </c>
      <c r="E172" s="16"/>
      <c r="F172" s="13" t="s">
        <v>450</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266</v>
      </c>
      <c r="D173" s="17" t="s">
        <v>144</v>
      </c>
      <c r="E173" s="17" t="s">
        <v>453</v>
      </c>
      <c r="F173" s="12" t="s">
        <v>376</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145</v>
      </c>
      <c r="E174" s="17" t="s">
        <v>453</v>
      </c>
      <c r="F174" s="12" t="s">
        <v>454</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267</v>
      </c>
      <c r="D175" s="17" t="s">
        <v>451</v>
      </c>
      <c r="E175" s="17" t="s">
        <v>455</v>
      </c>
      <c r="F175" s="12" t="s">
        <v>377</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268</v>
      </c>
      <c r="D176" s="17" t="s">
        <v>452</v>
      </c>
      <c r="E176" s="17" t="s">
        <v>455</v>
      </c>
      <c r="F176" s="12" t="s">
        <v>502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110</v>
      </c>
      <c r="E177" s="16"/>
      <c r="F177" s="10" t="s">
        <v>111</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98</v>
      </c>
      <c r="E178" s="17" t="s">
        <v>490</v>
      </c>
      <c r="F178" s="20" t="s">
        <v>328</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269</v>
      </c>
      <c r="D179" s="16" t="s">
        <v>456</v>
      </c>
      <c r="E179" s="16"/>
      <c r="F179" s="13" t="s">
        <v>457</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270</v>
      </c>
      <c r="D180" s="17" t="s">
        <v>458</v>
      </c>
      <c r="E180" s="17" t="s">
        <v>459</v>
      </c>
      <c r="F180" s="12" t="s">
        <v>146</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271</v>
      </c>
      <c r="D181" s="17" t="s">
        <v>366</v>
      </c>
      <c r="E181" s="17" t="s">
        <v>491</v>
      </c>
      <c r="F181" s="12" t="s">
        <v>47</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272</v>
      </c>
      <c r="D182" s="16" t="s">
        <v>147</v>
      </c>
      <c r="E182" s="16"/>
      <c r="F182" s="13" t="s">
        <v>48</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273</v>
      </c>
      <c r="D183" s="17" t="s">
        <v>148</v>
      </c>
      <c r="E183" s="17" t="s">
        <v>460</v>
      </c>
      <c r="F183" s="12" t="s">
        <v>378</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198</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274</v>
      </c>
      <c r="D185" s="17" t="s">
        <v>149</v>
      </c>
      <c r="E185" s="17" t="s">
        <v>460</v>
      </c>
      <c r="F185" s="12" t="s">
        <v>379</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199</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275</v>
      </c>
      <c r="D187" s="16" t="s">
        <v>461</v>
      </c>
      <c r="E187" s="16"/>
      <c r="F187" s="13" t="s">
        <v>81</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276</v>
      </c>
      <c r="D188" s="17" t="s">
        <v>150</v>
      </c>
      <c r="E188" s="17" t="s">
        <v>462</v>
      </c>
      <c r="F188" s="12" t="s">
        <v>380</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277</v>
      </c>
      <c r="D189" s="17" t="s">
        <v>151</v>
      </c>
      <c r="E189" s="17" t="s">
        <v>463</v>
      </c>
      <c r="F189" s="12" t="s">
        <v>152</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278</v>
      </c>
      <c r="D190" s="17" t="s">
        <v>153</v>
      </c>
      <c r="E190" s="17" t="s">
        <v>464</v>
      </c>
      <c r="F190" s="12" t="s">
        <v>465</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279</v>
      </c>
      <c r="D191" s="17" t="s">
        <v>154</v>
      </c>
      <c r="E191" s="17" t="s">
        <v>467</v>
      </c>
      <c r="F191" s="12" t="s">
        <v>466</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280</v>
      </c>
      <c r="D192" s="21"/>
      <c r="E192" s="21"/>
      <c r="F192" s="22" t="s">
        <v>155</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281</v>
      </c>
      <c r="D193" s="21"/>
      <c r="E193" s="21"/>
      <c r="F193" s="22" t="s">
        <v>155</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101</v>
      </c>
      <c r="C194" s="17" t="s">
        <v>282</v>
      </c>
      <c r="D194" s="17" t="s">
        <v>95</v>
      </c>
      <c r="E194" s="17" t="s">
        <v>90</v>
      </c>
      <c r="F194" s="12" t="s">
        <v>305</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283</v>
      </c>
      <c r="D195" s="17" t="s">
        <v>117</v>
      </c>
      <c r="E195" s="17" t="s">
        <v>58</v>
      </c>
      <c r="F195" s="20" t="s">
        <v>310</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284</v>
      </c>
      <c r="D196" s="17" t="s">
        <v>118</v>
      </c>
      <c r="E196" s="17" t="s">
        <v>492</v>
      </c>
      <c r="F196" s="20" t="s">
        <v>330</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285</v>
      </c>
      <c r="D197" s="74" t="s">
        <v>235</v>
      </c>
      <c r="E197" s="17" t="s">
        <v>489</v>
      </c>
      <c r="F197" s="75" t="s">
        <v>369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287</v>
      </c>
      <c r="D198" s="17" t="s">
        <v>439</v>
      </c>
      <c r="E198" s="17" t="s">
        <v>494</v>
      </c>
      <c r="F198" s="20" t="s">
        <v>381</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286</v>
      </c>
      <c r="D199" s="17" t="s">
        <v>452</v>
      </c>
      <c r="E199" s="17" t="s">
        <v>493</v>
      </c>
      <c r="F199" s="12" t="s">
        <v>502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288</v>
      </c>
      <c r="D200" s="17" t="s">
        <v>98</v>
      </c>
      <c r="E200" s="17" t="s">
        <v>490</v>
      </c>
      <c r="F200" s="20" t="s">
        <v>328</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289</v>
      </c>
      <c r="D201" s="17" t="s">
        <v>132</v>
      </c>
      <c r="E201" s="17">
        <v>921</v>
      </c>
      <c r="F201" s="20" t="s">
        <v>382</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290</v>
      </c>
      <c r="D202" s="17" t="s">
        <v>366</v>
      </c>
      <c r="E202" s="17">
        <v>456</v>
      </c>
      <c r="F202" s="12" t="s">
        <v>47</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291</v>
      </c>
      <c r="D203" s="17" t="s">
        <v>113</v>
      </c>
      <c r="E203" s="17" t="s">
        <v>167</v>
      </c>
      <c r="F203" s="20" t="s">
        <v>142</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200</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329</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201</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93</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292</v>
      </c>
      <c r="D208" s="21"/>
      <c r="E208" s="21"/>
      <c r="F208" s="22" t="s">
        <v>156</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293</v>
      </c>
      <c r="D209" s="21"/>
      <c r="E209" s="21"/>
      <c r="F209" s="22" t="s">
        <v>156</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101</v>
      </c>
      <c r="C210" s="17" t="s">
        <v>294</v>
      </c>
      <c r="D210" s="17" t="s">
        <v>95</v>
      </c>
      <c r="E210" s="17" t="s">
        <v>90</v>
      </c>
      <c r="F210" s="12" t="s">
        <v>305</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113</v>
      </c>
      <c r="E211" s="17" t="s">
        <v>167</v>
      </c>
      <c r="F211" s="20" t="s">
        <v>142</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202</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203</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204</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205</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206</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76</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49</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46</v>
      </c>
      <c r="E219" s="16" t="s">
        <v>97</v>
      </c>
      <c r="F219" s="10" t="s">
        <v>35</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296</v>
      </c>
      <c r="D220" s="23"/>
      <c r="E220" s="23"/>
      <c r="F220" s="22" t="s">
        <v>295</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297</v>
      </c>
      <c r="D221" s="23"/>
      <c r="E221" s="23"/>
      <c r="F221" s="22" t="s">
        <v>295</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101</v>
      </c>
      <c r="C222" s="17" t="s">
        <v>298</v>
      </c>
      <c r="D222" s="17" t="s">
        <v>95</v>
      </c>
      <c r="E222" s="17" t="s">
        <v>90</v>
      </c>
      <c r="F222" s="12" t="s">
        <v>305</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300</v>
      </c>
      <c r="D223" s="17" t="s">
        <v>113</v>
      </c>
      <c r="E223" s="17" t="s">
        <v>496</v>
      </c>
      <c r="F223" s="20" t="s">
        <v>142</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50</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299</v>
      </c>
      <c r="D225" s="17" t="s">
        <v>157</v>
      </c>
      <c r="E225" s="17" t="s">
        <v>495</v>
      </c>
      <c r="F225" s="12" t="s">
        <v>468</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301</v>
      </c>
      <c r="D226" s="23"/>
      <c r="E226" s="23"/>
      <c r="F226" s="22" t="s">
        <v>158</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302</v>
      </c>
      <c r="D227" s="23"/>
      <c r="E227" s="23"/>
      <c r="F227" s="22" t="s">
        <v>158</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303</v>
      </c>
      <c r="D228" s="17" t="s">
        <v>159</v>
      </c>
      <c r="E228" s="17" t="s">
        <v>469</v>
      </c>
      <c r="F228" s="12" t="s">
        <v>470</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304</v>
      </c>
      <c r="D229" s="17" t="s">
        <v>499</v>
      </c>
      <c r="E229" s="17" t="s">
        <v>500</v>
      </c>
      <c r="F229" s="30" t="s">
        <v>383</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192</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77</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102</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03" t="s">
        <v>190</v>
      </c>
      <c r="D237" s="204"/>
      <c r="E237" s="204"/>
      <c r="F237" s="204"/>
      <c r="G237" s="204"/>
      <c r="H237" s="32"/>
      <c r="I237" s="32"/>
      <c r="J237" s="32"/>
      <c r="K237" s="32"/>
      <c r="L237" s="32"/>
      <c r="M237" s="32"/>
      <c r="N237" s="32"/>
      <c r="O237" s="32"/>
      <c r="P237" s="32"/>
      <c r="Q237" s="32"/>
      <c r="R237" s="32"/>
      <c r="S237" s="32"/>
      <c r="T237" s="32"/>
      <c r="U237" s="32"/>
      <c r="V237" s="32"/>
      <c r="W237" s="32" t="s">
        <v>191</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06" t="s">
        <v>517</v>
      </c>
      <c r="C1" s="206"/>
      <c r="D1" s="206"/>
    </row>
    <row r="2" ht="18" customHeight="1" hidden="1">
      <c r="C2" s="91"/>
    </row>
    <row r="3" spans="3:9" ht="18" customHeight="1" hidden="1">
      <c r="C3" s="91"/>
      <c r="I3" s="92"/>
    </row>
    <row r="4" ht="18" customHeight="1"/>
    <row r="5" spans="1:3" ht="56.25" customHeight="1">
      <c r="A5" s="194" t="s">
        <v>62</v>
      </c>
      <c r="B5" s="194"/>
      <c r="C5" s="194"/>
    </row>
    <row r="6" spans="1:3" ht="9" customHeight="1">
      <c r="A6" s="195"/>
      <c r="B6" s="195"/>
      <c r="C6" s="195"/>
    </row>
    <row r="7" spans="1:3" ht="49.5" customHeight="1">
      <c r="A7" s="112" t="s">
        <v>80</v>
      </c>
      <c r="B7" s="112" t="s">
        <v>63</v>
      </c>
      <c r="C7" s="112" t="s">
        <v>486</v>
      </c>
    </row>
    <row r="8" spans="1:3" ht="44.25" customHeight="1">
      <c r="A8" s="108" t="s">
        <v>64</v>
      </c>
      <c r="B8" s="94" t="s">
        <v>73</v>
      </c>
      <c r="C8" s="109" t="s">
        <v>65</v>
      </c>
    </row>
    <row r="9" spans="1:3" ht="56.25">
      <c r="A9" s="189" t="s">
        <v>66</v>
      </c>
      <c r="B9" s="190" t="s">
        <v>74</v>
      </c>
      <c r="C9" s="109" t="s">
        <v>67</v>
      </c>
    </row>
    <row r="10" spans="1:3" ht="81" customHeight="1">
      <c r="A10" s="189"/>
      <c r="B10" s="190"/>
      <c r="C10" s="109" t="s">
        <v>68</v>
      </c>
    </row>
    <row r="11" spans="1:3" ht="57.75" customHeight="1">
      <c r="A11" s="108" t="s">
        <v>69</v>
      </c>
      <c r="B11" s="94" t="s">
        <v>75</v>
      </c>
      <c r="C11" s="109" t="s">
        <v>70</v>
      </c>
    </row>
    <row r="12" spans="1:3" ht="57" customHeight="1">
      <c r="A12" s="189" t="s">
        <v>71</v>
      </c>
      <c r="B12" s="191" t="s">
        <v>72</v>
      </c>
      <c r="C12" s="110" t="s">
        <v>471</v>
      </c>
    </row>
    <row r="13" spans="1:3" ht="75" customHeight="1">
      <c r="A13" s="189"/>
      <c r="B13" s="191"/>
      <c r="C13" s="109" t="s">
        <v>472</v>
      </c>
    </row>
    <row r="14" spans="1:3" ht="54.75" customHeight="1">
      <c r="A14" s="189" t="s">
        <v>71</v>
      </c>
      <c r="B14" s="191" t="s">
        <v>473</v>
      </c>
      <c r="C14" s="110" t="s">
        <v>474</v>
      </c>
    </row>
    <row r="15" spans="1:3" ht="87.75" customHeight="1">
      <c r="A15" s="189"/>
      <c r="B15" s="191"/>
      <c r="C15" s="109" t="s">
        <v>472</v>
      </c>
    </row>
    <row r="16" spans="1:3" ht="54.75" customHeight="1">
      <c r="A16" s="189" t="s">
        <v>475</v>
      </c>
      <c r="B16" s="193" t="s">
        <v>79</v>
      </c>
      <c r="C16" s="109" t="s">
        <v>474</v>
      </c>
    </row>
    <row r="17" spans="1:3" ht="72.75" customHeight="1">
      <c r="A17" s="189"/>
      <c r="B17" s="193"/>
      <c r="C17" s="109" t="s">
        <v>68</v>
      </c>
    </row>
    <row r="18" spans="1:3" ht="45.75" customHeight="1">
      <c r="A18" s="108" t="s">
        <v>476</v>
      </c>
      <c r="B18" s="95" t="s">
        <v>477</v>
      </c>
      <c r="C18" s="109" t="s">
        <v>70</v>
      </c>
    </row>
    <row r="19" spans="1:3" ht="62.25" customHeight="1">
      <c r="A19" s="189" t="s">
        <v>478</v>
      </c>
      <c r="B19" s="193" t="s">
        <v>479</v>
      </c>
      <c r="C19" s="109" t="s">
        <v>474</v>
      </c>
    </row>
    <row r="20" spans="1:3" ht="75">
      <c r="A20" s="189"/>
      <c r="B20" s="193"/>
      <c r="C20" s="109" t="s">
        <v>68</v>
      </c>
    </row>
    <row r="21" spans="1:3" ht="37.5" hidden="1">
      <c r="A21" s="108" t="s">
        <v>480</v>
      </c>
      <c r="B21" s="95" t="s">
        <v>481</v>
      </c>
      <c r="C21" s="109"/>
    </row>
    <row r="22" spans="1:3" ht="18.75" hidden="1">
      <c r="A22" s="108"/>
      <c r="B22" s="96" t="s">
        <v>482</v>
      </c>
      <c r="C22" s="109"/>
    </row>
    <row r="23" spans="1:3" ht="56.25" hidden="1">
      <c r="A23" s="108"/>
      <c r="B23" s="97" t="s">
        <v>483</v>
      </c>
      <c r="C23" s="109" t="s">
        <v>484</v>
      </c>
    </row>
    <row r="24" spans="1:3" ht="56.25" hidden="1">
      <c r="A24" s="108"/>
      <c r="B24" s="97" t="s">
        <v>485</v>
      </c>
      <c r="C24" s="109" t="s">
        <v>484</v>
      </c>
    </row>
    <row r="25" spans="1:3" ht="37.5" hidden="1">
      <c r="A25" s="108"/>
      <c r="B25" s="97" t="s">
        <v>171</v>
      </c>
      <c r="C25" s="109" t="s">
        <v>172</v>
      </c>
    </row>
    <row r="26" spans="1:3" ht="21.75" customHeight="1" hidden="1">
      <c r="A26" s="108"/>
      <c r="B26" s="97" t="s">
        <v>482</v>
      </c>
      <c r="C26" s="109"/>
    </row>
    <row r="27" spans="1:3" ht="75" hidden="1">
      <c r="A27" s="108"/>
      <c r="B27" s="96" t="s">
        <v>173</v>
      </c>
      <c r="C27" s="109" t="s">
        <v>174</v>
      </c>
    </row>
    <row r="28" spans="1:3" ht="120.75" customHeight="1" hidden="1">
      <c r="A28" s="108"/>
      <c r="B28" s="96" t="s">
        <v>175</v>
      </c>
      <c r="C28" s="109" t="s">
        <v>176</v>
      </c>
    </row>
    <row r="29" spans="1:3" ht="60.75" customHeight="1" hidden="1">
      <c r="A29" s="108"/>
      <c r="B29" s="97" t="s">
        <v>177</v>
      </c>
      <c r="C29" s="109" t="s">
        <v>178</v>
      </c>
    </row>
    <row r="30" spans="1:3" ht="80.25" customHeight="1" hidden="1">
      <c r="A30" s="108"/>
      <c r="B30" s="97" t="s">
        <v>179</v>
      </c>
      <c r="C30" s="109" t="s">
        <v>176</v>
      </c>
    </row>
    <row r="31" spans="1:3" ht="56.25" hidden="1">
      <c r="A31" s="108"/>
      <c r="B31" s="98" t="s">
        <v>180</v>
      </c>
      <c r="C31" s="109" t="s">
        <v>181</v>
      </c>
    </row>
    <row r="32" spans="1:3" ht="56.25" hidden="1">
      <c r="A32" s="108"/>
      <c r="B32" s="99" t="s">
        <v>182</v>
      </c>
      <c r="C32" s="109" t="s">
        <v>183</v>
      </c>
    </row>
    <row r="33" spans="1:3" ht="93.75" hidden="1">
      <c r="A33" s="108"/>
      <c r="B33" s="99" t="s">
        <v>184</v>
      </c>
      <c r="C33" s="111" t="s">
        <v>185</v>
      </c>
    </row>
    <row r="34" spans="1:3" ht="75" hidden="1">
      <c r="A34" s="108" t="s">
        <v>186</v>
      </c>
      <c r="B34" s="95" t="s">
        <v>78</v>
      </c>
      <c r="C34" s="109" t="s">
        <v>172</v>
      </c>
    </row>
    <row r="35" spans="1:4" ht="55.5" customHeight="1">
      <c r="A35" s="108" t="s">
        <v>187</v>
      </c>
      <c r="B35" s="192" t="s">
        <v>188</v>
      </c>
      <c r="C35" s="110" t="s">
        <v>474</v>
      </c>
      <c r="D35" s="100"/>
    </row>
    <row r="36" spans="1:4" ht="81" customHeight="1">
      <c r="A36" s="108" t="s">
        <v>189</v>
      </c>
      <c r="B36" s="191"/>
      <c r="C36" s="109" t="s">
        <v>472</v>
      </c>
      <c r="D36" s="101"/>
    </row>
    <row r="37" spans="1:4" ht="65.25" customHeight="1">
      <c r="A37" s="102"/>
      <c r="B37" s="103"/>
      <c r="C37" s="104"/>
      <c r="D37" s="105"/>
    </row>
    <row r="38" spans="1:12" s="8" customFormat="1" ht="12.75" customHeight="1">
      <c r="A38" s="25" t="s">
        <v>190</v>
      </c>
      <c r="B38" s="26"/>
      <c r="C38" s="117" t="s">
        <v>191</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1">
      <selection activeCell="D15" sqref="D15"/>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6384" width="9.33203125" style="128" customWidth="1"/>
  </cols>
  <sheetData>
    <row r="1" spans="1:9" ht="26.25" customHeight="1">
      <c r="A1" s="231" t="s">
        <v>339</v>
      </c>
      <c r="B1" s="231"/>
      <c r="C1" s="231"/>
      <c r="D1" s="231"/>
      <c r="E1" s="231"/>
      <c r="F1" s="231"/>
      <c r="G1" s="231"/>
      <c r="H1" s="231"/>
      <c r="I1" s="174"/>
    </row>
    <row r="2" spans="1:9" ht="28.5" customHeight="1">
      <c r="A2" s="232" t="s">
        <v>340</v>
      </c>
      <c r="B2" s="232"/>
      <c r="C2" s="232"/>
      <c r="D2" s="232"/>
      <c r="E2" s="232"/>
      <c r="F2" s="232"/>
      <c r="G2" s="232"/>
      <c r="H2" s="232"/>
      <c r="I2" s="175"/>
    </row>
    <row r="3" spans="3:9" ht="18.75">
      <c r="C3" s="146"/>
      <c r="D3" s="129"/>
      <c r="E3" s="147"/>
      <c r="G3" s="148" t="s">
        <v>341</v>
      </c>
      <c r="I3" s="178"/>
    </row>
    <row r="4" spans="1:9" ht="15.75">
      <c r="A4" s="236" t="s">
        <v>331</v>
      </c>
      <c r="B4" s="156"/>
      <c r="C4" s="236" t="s">
        <v>333</v>
      </c>
      <c r="D4" s="177" t="s">
        <v>334</v>
      </c>
      <c r="E4" s="177" t="s">
        <v>82</v>
      </c>
      <c r="F4" s="177" t="s">
        <v>83</v>
      </c>
      <c r="G4" s="132" t="s">
        <v>87</v>
      </c>
      <c r="H4" s="233" t="s">
        <v>14</v>
      </c>
      <c r="I4" s="179"/>
    </row>
    <row r="5" spans="1:9" ht="75.75" customHeight="1">
      <c r="A5" s="236"/>
      <c r="B5" s="9" t="s">
        <v>332</v>
      </c>
      <c r="C5" s="236"/>
      <c r="D5" s="177"/>
      <c r="E5" s="177"/>
      <c r="F5" s="177"/>
      <c r="G5" s="149" t="s">
        <v>96</v>
      </c>
      <c r="H5" s="233"/>
      <c r="I5" s="179"/>
    </row>
    <row r="6" spans="1:9" s="131" customFormat="1" ht="25.5" customHeight="1">
      <c r="A6" s="234" t="s">
        <v>342</v>
      </c>
      <c r="B6" s="235"/>
      <c r="C6" s="235"/>
      <c r="D6" s="235"/>
      <c r="E6" s="235"/>
      <c r="F6" s="235"/>
      <c r="G6" s="235"/>
      <c r="H6" s="235"/>
      <c r="I6" s="180"/>
    </row>
    <row r="7" spans="1:9" ht="37.5" customHeight="1">
      <c r="A7" s="150">
        <v>1</v>
      </c>
      <c r="B7" s="169"/>
      <c r="C7" s="151" t="s">
        <v>343</v>
      </c>
      <c r="D7" s="152">
        <f>D8+D15</f>
        <v>24759662.520000003</v>
      </c>
      <c r="E7" s="152">
        <f>E8+E15</f>
        <v>4424000</v>
      </c>
      <c r="F7" s="152">
        <f>F8+F15</f>
        <v>20335662.520000003</v>
      </c>
      <c r="G7" s="152">
        <f>G8+G15</f>
        <v>16616888.870000003</v>
      </c>
      <c r="H7" s="181">
        <f>H8+H15</f>
        <v>3546558.08</v>
      </c>
      <c r="I7" s="182"/>
    </row>
    <row r="8" spans="1:9" ht="18.75">
      <c r="A8" s="133" t="s">
        <v>335</v>
      </c>
      <c r="B8" s="134"/>
      <c r="C8" s="153" t="s">
        <v>344</v>
      </c>
      <c r="D8" s="154">
        <f>D9+D13+D14+D12</f>
        <v>6274000</v>
      </c>
      <c r="E8" s="154">
        <f>E9+E13+E14+E12</f>
        <v>4424000</v>
      </c>
      <c r="F8" s="154">
        <f>F9+F13+F14+F12</f>
        <v>1850000</v>
      </c>
      <c r="G8" s="154"/>
      <c r="H8" s="183">
        <f>H9+H13+H14+H12</f>
        <v>1493090.7100000002</v>
      </c>
      <c r="I8" s="184"/>
    </row>
    <row r="9" spans="1:9" ht="18.75">
      <c r="A9" s="133"/>
      <c r="B9" s="134"/>
      <c r="C9" s="135" t="s">
        <v>345</v>
      </c>
      <c r="D9" s="155">
        <f>D10+D11</f>
        <v>2124000</v>
      </c>
      <c r="E9" s="155">
        <f>E11</f>
        <v>424000</v>
      </c>
      <c r="F9" s="155">
        <f>F10</f>
        <v>1700000</v>
      </c>
      <c r="G9" s="156"/>
      <c r="H9" s="185">
        <f>H10+H11</f>
        <v>1132386.6400000001</v>
      </c>
      <c r="I9" s="186"/>
    </row>
    <row r="10" spans="1:9" ht="18.75" customHeight="1">
      <c r="A10" s="133"/>
      <c r="B10" s="134"/>
      <c r="C10" s="157" t="s">
        <v>346</v>
      </c>
      <c r="D10" s="158">
        <f>F10+E10</f>
        <v>1700000</v>
      </c>
      <c r="E10" s="158"/>
      <c r="F10" s="158">
        <v>1700000</v>
      </c>
      <c r="G10" s="156"/>
      <c r="H10" s="176">
        <f>145975.7+110885.5+10080+85250+418006.2+59549+45060.24+257580</f>
        <v>1132386.6400000001</v>
      </c>
      <c r="I10" s="187"/>
    </row>
    <row r="11" spans="1:9" ht="18.75">
      <c r="A11" s="133"/>
      <c r="B11" s="134"/>
      <c r="C11" s="157" t="s">
        <v>413</v>
      </c>
      <c r="D11" s="158">
        <f>E11</f>
        <v>424000</v>
      </c>
      <c r="E11" s="158">
        <f>3000000-2576000</f>
        <v>424000</v>
      </c>
      <c r="F11" s="158"/>
      <c r="G11" s="156"/>
      <c r="H11" s="176"/>
      <c r="I11" s="187"/>
    </row>
    <row r="12" spans="1:9" ht="37.5">
      <c r="A12" s="133"/>
      <c r="B12" s="134"/>
      <c r="C12" s="135" t="s">
        <v>347</v>
      </c>
      <c r="D12" s="155">
        <f>E12</f>
        <v>4000000</v>
      </c>
      <c r="E12" s="155">
        <f>3500000+500000</f>
        <v>4000000</v>
      </c>
      <c r="F12" s="155"/>
      <c r="G12" s="156"/>
      <c r="H12" s="185">
        <v>241334.4</v>
      </c>
      <c r="I12" s="186"/>
    </row>
    <row r="13" spans="1:9" ht="18.75">
      <c r="A13" s="133"/>
      <c r="B13" s="134"/>
      <c r="C13" s="135" t="s">
        <v>348</v>
      </c>
      <c r="D13" s="155">
        <v>100000</v>
      </c>
      <c r="E13" s="136"/>
      <c r="F13" s="155">
        <v>100000</v>
      </c>
      <c r="G13" s="156"/>
      <c r="H13" s="185">
        <v>98846.55</v>
      </c>
      <c r="I13" s="186"/>
    </row>
    <row r="14" spans="1:9" ht="37.5">
      <c r="A14" s="133"/>
      <c r="B14" s="134"/>
      <c r="C14" s="135" t="s">
        <v>392</v>
      </c>
      <c r="D14" s="155">
        <v>50000</v>
      </c>
      <c r="E14" s="136"/>
      <c r="F14" s="155">
        <v>50000</v>
      </c>
      <c r="G14" s="156"/>
      <c r="H14" s="185">
        <v>20523.12</v>
      </c>
      <c r="I14" s="186"/>
    </row>
    <row r="15" spans="1:9" ht="18.75">
      <c r="A15" s="133" t="s">
        <v>336</v>
      </c>
      <c r="B15" s="134"/>
      <c r="C15" s="159" t="s">
        <v>393</v>
      </c>
      <c r="D15" s="154">
        <f>SUM(D16:D49)</f>
        <v>18485662.520000003</v>
      </c>
      <c r="E15" s="154"/>
      <c r="F15" s="154">
        <f>SUM(F16:F49)</f>
        <v>18485662.520000003</v>
      </c>
      <c r="G15" s="154">
        <f>SUM(G16:G49)</f>
        <v>16616888.870000003</v>
      </c>
      <c r="H15" s="183">
        <f>SUM(H16:H49)</f>
        <v>2053467.37</v>
      </c>
      <c r="I15" s="184"/>
    </row>
    <row r="16" spans="1:9" ht="18.75">
      <c r="A16" s="133"/>
      <c r="B16" s="134"/>
      <c r="C16" s="137" t="s">
        <v>524</v>
      </c>
      <c r="D16" s="155">
        <f>F16</f>
        <v>1868773.6500000001</v>
      </c>
      <c r="E16" s="136"/>
      <c r="F16" s="155">
        <f>1883424.34-14650.69</f>
        <v>1868773.6500000001</v>
      </c>
      <c r="G16" s="156"/>
      <c r="H16" s="185">
        <f>11331.03</f>
        <v>11331.03</v>
      </c>
      <c r="I16" s="186"/>
    </row>
    <row r="17" spans="1:9" s="131" customFormat="1" ht="18.75">
      <c r="A17" s="138"/>
      <c r="B17" s="138"/>
      <c r="C17" s="137" t="s">
        <v>398</v>
      </c>
      <c r="D17" s="160">
        <f aca="true" t="shared" si="0" ref="D17:D49">F17</f>
        <v>10000000</v>
      </c>
      <c r="E17" s="130"/>
      <c r="F17" s="155">
        <f aca="true" t="shared" si="1" ref="F17:F49">G17</f>
        <v>10000000</v>
      </c>
      <c r="G17" s="155">
        <v>10000000</v>
      </c>
      <c r="H17" s="185">
        <f>'[1]дод.6 '!$W$478</f>
        <v>0</v>
      </c>
      <c r="I17" s="186"/>
    </row>
    <row r="18" spans="1:9" s="131" customFormat="1" ht="23.25" customHeight="1">
      <c r="A18" s="138"/>
      <c r="B18" s="138"/>
      <c r="C18" s="137" t="s">
        <v>525</v>
      </c>
      <c r="D18" s="160">
        <f t="shared" si="0"/>
        <v>279079.21</v>
      </c>
      <c r="E18" s="130"/>
      <c r="F18" s="155">
        <f t="shared" si="1"/>
        <v>279079.21</v>
      </c>
      <c r="G18" s="155">
        <v>279079.21</v>
      </c>
      <c r="H18" s="185">
        <v>279079.21</v>
      </c>
      <c r="I18" s="186"/>
    </row>
    <row r="19" spans="1:9" s="131" customFormat="1" ht="39.75" customHeight="1">
      <c r="A19" s="138"/>
      <c r="B19" s="138"/>
      <c r="C19" s="137" t="s">
        <v>526</v>
      </c>
      <c r="D19" s="160">
        <f t="shared" si="0"/>
        <v>824077.15</v>
      </c>
      <c r="E19" s="130"/>
      <c r="F19" s="155">
        <f t="shared" si="1"/>
        <v>824077.15</v>
      </c>
      <c r="G19" s="155">
        <f>44077.15+780000</f>
        <v>824077.15</v>
      </c>
      <c r="H19" s="185">
        <f>44077.15+'[1]дод.6 '!$W$482</f>
        <v>797871.15</v>
      </c>
      <c r="I19" s="186"/>
    </row>
    <row r="20" spans="1:9" s="131" customFormat="1" ht="39" customHeight="1">
      <c r="A20" s="138"/>
      <c r="B20" s="138"/>
      <c r="C20" s="137" t="s">
        <v>527</v>
      </c>
      <c r="D20" s="160">
        <f t="shared" si="0"/>
        <v>416953.04000000004</v>
      </c>
      <c r="E20" s="130"/>
      <c r="F20" s="155">
        <f t="shared" si="1"/>
        <v>416953.04000000004</v>
      </c>
      <c r="G20" s="172">
        <f>156953.04+260000</f>
        <v>416953.04000000004</v>
      </c>
      <c r="H20" s="185">
        <f>156953.04+'[1]дод.6 '!$W$484</f>
        <v>156953.04</v>
      </c>
      <c r="I20" s="186"/>
    </row>
    <row r="21" spans="1:9" s="131" customFormat="1" ht="37.5">
      <c r="A21" s="138"/>
      <c r="B21" s="138"/>
      <c r="C21" s="137" t="s">
        <v>528</v>
      </c>
      <c r="D21" s="160">
        <f t="shared" si="0"/>
        <v>61559.33</v>
      </c>
      <c r="E21" s="130"/>
      <c r="F21" s="155">
        <f t="shared" si="1"/>
        <v>61559.33</v>
      </c>
      <c r="G21" s="172">
        <f>11559.33+50000</f>
        <v>61559.33</v>
      </c>
      <c r="H21" s="185">
        <f>11559.33+'[1]дод.6 '!$W$485</f>
        <v>11559.33</v>
      </c>
      <c r="I21" s="186"/>
    </row>
    <row r="22" spans="1:9" s="131" customFormat="1" ht="18.75">
      <c r="A22" s="138"/>
      <c r="B22" s="138"/>
      <c r="C22" s="137" t="s">
        <v>529</v>
      </c>
      <c r="D22" s="160">
        <f t="shared" si="0"/>
        <v>865220.14</v>
      </c>
      <c r="E22" s="160"/>
      <c r="F22" s="160">
        <f t="shared" si="1"/>
        <v>865220.14</v>
      </c>
      <c r="G22" s="172">
        <f>745220.14+120000</f>
        <v>865220.14</v>
      </c>
      <c r="H22" s="185">
        <f>745220.14+'[1]дод.6 '!$W$483</f>
        <v>796673.61</v>
      </c>
      <c r="I22" s="186"/>
    </row>
    <row r="23" spans="1:9" s="131" customFormat="1" ht="37.5" hidden="1">
      <c r="A23" s="138"/>
      <c r="B23" s="138"/>
      <c r="C23" s="137" t="s">
        <v>394</v>
      </c>
      <c r="D23" s="160">
        <f t="shared" si="0"/>
        <v>0</v>
      </c>
      <c r="E23" s="160"/>
      <c r="F23" s="160">
        <f t="shared" si="1"/>
        <v>0</v>
      </c>
      <c r="G23" s="160"/>
      <c r="H23" s="185"/>
      <c r="I23" s="186"/>
    </row>
    <row r="24" spans="1:9" s="131" customFormat="1" ht="37.5" hidden="1">
      <c r="A24" s="138"/>
      <c r="B24" s="138"/>
      <c r="C24" s="137" t="s">
        <v>395</v>
      </c>
      <c r="D24" s="160">
        <f t="shared" si="0"/>
        <v>0</v>
      </c>
      <c r="E24" s="160"/>
      <c r="F24" s="160">
        <f t="shared" si="1"/>
        <v>0</v>
      </c>
      <c r="G24" s="160"/>
      <c r="H24" s="185"/>
      <c r="I24" s="186"/>
    </row>
    <row r="25" spans="1:9" s="131" customFormat="1" ht="37.5" hidden="1">
      <c r="A25" s="138"/>
      <c r="B25" s="138"/>
      <c r="C25" s="137" t="s">
        <v>396</v>
      </c>
      <c r="D25" s="160">
        <f t="shared" si="0"/>
        <v>0</v>
      </c>
      <c r="E25" s="160"/>
      <c r="F25" s="160">
        <f t="shared" si="1"/>
        <v>0</v>
      </c>
      <c r="G25" s="160"/>
      <c r="H25" s="185"/>
      <c r="I25" s="186"/>
    </row>
    <row r="26" spans="1:9" s="131" customFormat="1" ht="18.75" hidden="1">
      <c r="A26" s="138"/>
      <c r="B26" s="138"/>
      <c r="C26" s="137" t="s">
        <v>397</v>
      </c>
      <c r="D26" s="160">
        <f t="shared" si="0"/>
        <v>0</v>
      </c>
      <c r="E26" s="160"/>
      <c r="F26" s="160">
        <f t="shared" si="1"/>
        <v>0</v>
      </c>
      <c r="G26" s="160"/>
      <c r="H26" s="185"/>
      <c r="I26" s="186"/>
    </row>
    <row r="27" spans="1:9" s="131" customFormat="1" ht="18.75" hidden="1">
      <c r="A27" s="138"/>
      <c r="B27" s="138"/>
      <c r="C27" s="137" t="s">
        <v>398</v>
      </c>
      <c r="D27" s="160">
        <f t="shared" si="0"/>
        <v>0</v>
      </c>
      <c r="E27" s="160"/>
      <c r="F27" s="160">
        <f t="shared" si="1"/>
        <v>0</v>
      </c>
      <c r="G27" s="160"/>
      <c r="H27" s="185"/>
      <c r="I27" s="186"/>
    </row>
    <row r="28" spans="1:9" s="131" customFormat="1" ht="18.75" hidden="1">
      <c r="A28" s="138"/>
      <c r="B28" s="138"/>
      <c r="C28" s="137" t="s">
        <v>399</v>
      </c>
      <c r="D28" s="160">
        <f t="shared" si="0"/>
        <v>0</v>
      </c>
      <c r="E28" s="160"/>
      <c r="F28" s="160">
        <f t="shared" si="1"/>
        <v>0</v>
      </c>
      <c r="G28" s="160"/>
      <c r="H28" s="185"/>
      <c r="I28" s="186"/>
    </row>
    <row r="29" spans="1:9" s="131" customFormat="1" ht="37.5" hidden="1">
      <c r="A29" s="138"/>
      <c r="B29" s="138"/>
      <c r="C29" s="137" t="s">
        <v>400</v>
      </c>
      <c r="D29" s="160">
        <f t="shared" si="0"/>
        <v>0</v>
      </c>
      <c r="E29" s="160"/>
      <c r="F29" s="160">
        <f t="shared" si="1"/>
        <v>0</v>
      </c>
      <c r="G29" s="160"/>
      <c r="H29" s="185"/>
      <c r="I29" s="186"/>
    </row>
    <row r="30" spans="1:9" s="131" customFormat="1" ht="37.5" hidden="1">
      <c r="A30" s="138"/>
      <c r="B30" s="138"/>
      <c r="C30" s="137" t="s">
        <v>401</v>
      </c>
      <c r="D30" s="160">
        <f t="shared" si="0"/>
        <v>0</v>
      </c>
      <c r="E30" s="160"/>
      <c r="F30" s="160">
        <f t="shared" si="1"/>
        <v>0</v>
      </c>
      <c r="G30" s="160"/>
      <c r="H30" s="185"/>
      <c r="I30" s="186"/>
    </row>
    <row r="31" spans="1:9" s="131" customFormat="1" ht="18.75" hidden="1">
      <c r="A31" s="138"/>
      <c r="B31" s="138"/>
      <c r="C31" s="137" t="s">
        <v>402</v>
      </c>
      <c r="D31" s="160">
        <f t="shared" si="0"/>
        <v>0</v>
      </c>
      <c r="E31" s="160"/>
      <c r="F31" s="160">
        <f t="shared" si="1"/>
        <v>0</v>
      </c>
      <c r="G31" s="160"/>
      <c r="H31" s="185"/>
      <c r="I31" s="186"/>
    </row>
    <row r="32" spans="1:9" s="131" customFormat="1" ht="18.75" hidden="1">
      <c r="A32" s="138"/>
      <c r="B32" s="138"/>
      <c r="C32" s="137" t="s">
        <v>403</v>
      </c>
      <c r="D32" s="160">
        <f t="shared" si="0"/>
        <v>0</v>
      </c>
      <c r="E32" s="160"/>
      <c r="F32" s="160">
        <f t="shared" si="1"/>
        <v>0</v>
      </c>
      <c r="G32" s="160"/>
      <c r="H32" s="185"/>
      <c r="I32" s="186"/>
    </row>
    <row r="33" spans="1:9" s="131" customFormat="1" ht="37.5" hidden="1">
      <c r="A33" s="138"/>
      <c r="B33" s="138"/>
      <c r="C33" s="137" t="s">
        <v>404</v>
      </c>
      <c r="D33" s="160">
        <f t="shared" si="0"/>
        <v>0</v>
      </c>
      <c r="E33" s="160"/>
      <c r="F33" s="160">
        <f t="shared" si="1"/>
        <v>0</v>
      </c>
      <c r="G33" s="160"/>
      <c r="H33" s="185"/>
      <c r="I33" s="186"/>
    </row>
    <row r="34" spans="1:9" s="131" customFormat="1" ht="37.5" hidden="1">
      <c r="A34" s="138"/>
      <c r="B34" s="138"/>
      <c r="C34" s="137" t="s">
        <v>405</v>
      </c>
      <c r="D34" s="160">
        <f t="shared" si="0"/>
        <v>0</v>
      </c>
      <c r="E34" s="160"/>
      <c r="F34" s="160">
        <f t="shared" si="1"/>
        <v>0</v>
      </c>
      <c r="G34" s="160"/>
      <c r="H34" s="185"/>
      <c r="I34" s="186"/>
    </row>
    <row r="35" spans="1:9" s="131" customFormat="1" ht="37.5" hidden="1">
      <c r="A35" s="138"/>
      <c r="B35" s="138"/>
      <c r="C35" s="137" t="s">
        <v>406</v>
      </c>
      <c r="D35" s="160">
        <f t="shared" si="0"/>
        <v>0</v>
      </c>
      <c r="E35" s="160"/>
      <c r="F35" s="160">
        <f t="shared" si="1"/>
        <v>0</v>
      </c>
      <c r="G35" s="160"/>
      <c r="H35" s="185"/>
      <c r="I35" s="186"/>
    </row>
    <row r="36" spans="1:9" s="131" customFormat="1" ht="18.75" hidden="1">
      <c r="A36" s="138"/>
      <c r="B36" s="138"/>
      <c r="C36" s="137" t="s">
        <v>407</v>
      </c>
      <c r="D36" s="160">
        <f t="shared" si="0"/>
        <v>0</v>
      </c>
      <c r="E36" s="160"/>
      <c r="F36" s="160">
        <f t="shared" si="1"/>
        <v>0</v>
      </c>
      <c r="G36" s="160"/>
      <c r="H36" s="185"/>
      <c r="I36" s="186"/>
    </row>
    <row r="37" spans="1:9" s="131" customFormat="1" ht="37.5" hidden="1">
      <c r="A37" s="138"/>
      <c r="B37" s="138"/>
      <c r="C37" s="137" t="s">
        <v>408</v>
      </c>
      <c r="D37" s="160">
        <f t="shared" si="0"/>
        <v>0</v>
      </c>
      <c r="E37" s="160"/>
      <c r="F37" s="160">
        <f t="shared" si="1"/>
        <v>0</v>
      </c>
      <c r="G37" s="160"/>
      <c r="H37" s="185"/>
      <c r="I37" s="186"/>
    </row>
    <row r="38" spans="1:9" s="131" customFormat="1" ht="18.75" hidden="1">
      <c r="A38" s="138"/>
      <c r="B38" s="138"/>
      <c r="C38" s="137" t="s">
        <v>409</v>
      </c>
      <c r="D38" s="160">
        <f t="shared" si="0"/>
        <v>0</v>
      </c>
      <c r="E38" s="160"/>
      <c r="F38" s="160">
        <f t="shared" si="1"/>
        <v>0</v>
      </c>
      <c r="G38" s="160"/>
      <c r="H38" s="185"/>
      <c r="I38" s="186"/>
    </row>
    <row r="39" spans="1:9" s="131" customFormat="1" ht="37.5">
      <c r="A39" s="170"/>
      <c r="B39" s="171"/>
      <c r="C39" s="137" t="s">
        <v>394</v>
      </c>
      <c r="D39" s="160">
        <f t="shared" si="0"/>
        <v>100000</v>
      </c>
      <c r="E39" s="173"/>
      <c r="F39" s="160">
        <f t="shared" si="1"/>
        <v>100000</v>
      </c>
      <c r="G39" s="172">
        <v>100000</v>
      </c>
      <c r="H39" s="196">
        <f>'[1]дод.6 '!$W$480</f>
        <v>0</v>
      </c>
      <c r="I39" s="186"/>
    </row>
    <row r="40" spans="1:9" s="131" customFormat="1" ht="37.5">
      <c r="A40" s="170"/>
      <c r="B40" s="171"/>
      <c r="C40" s="137" t="s">
        <v>395</v>
      </c>
      <c r="D40" s="160">
        <f t="shared" si="0"/>
        <v>450000</v>
      </c>
      <c r="E40" s="173"/>
      <c r="F40" s="160">
        <f t="shared" si="1"/>
        <v>450000</v>
      </c>
      <c r="G40" s="172">
        <v>450000</v>
      </c>
      <c r="H40" s="196">
        <f>'[1]дод.6 '!$W$481</f>
        <v>0</v>
      </c>
      <c r="I40" s="186"/>
    </row>
    <row r="41" spans="1:9" s="131" customFormat="1" ht="18.75">
      <c r="A41" s="170"/>
      <c r="B41" s="171"/>
      <c r="C41" s="137" t="s">
        <v>530</v>
      </c>
      <c r="D41" s="160">
        <f t="shared" si="0"/>
        <v>1100000</v>
      </c>
      <c r="E41" s="173"/>
      <c r="F41" s="160">
        <f t="shared" si="1"/>
        <v>1100000</v>
      </c>
      <c r="G41" s="172">
        <v>1100000</v>
      </c>
      <c r="H41" s="196">
        <f>'[1]дод.6 '!$W$486</f>
        <v>0</v>
      </c>
      <c r="I41" s="186"/>
    </row>
    <row r="42" spans="1:9" s="131" customFormat="1" ht="37.5">
      <c r="A42" s="170"/>
      <c r="B42" s="171"/>
      <c r="C42" s="137" t="s">
        <v>531</v>
      </c>
      <c r="D42" s="160">
        <f t="shared" si="0"/>
        <v>500000</v>
      </c>
      <c r="E42" s="173"/>
      <c r="F42" s="160">
        <f t="shared" si="1"/>
        <v>500000</v>
      </c>
      <c r="G42" s="172">
        <f>500000</f>
        <v>500000</v>
      </c>
      <c r="H42" s="196">
        <f>'[1]дод.6 '!$W$487</f>
        <v>0</v>
      </c>
      <c r="I42" s="186"/>
    </row>
    <row r="43" spans="1:9" s="131" customFormat="1" ht="37.5">
      <c r="A43" s="170"/>
      <c r="B43" s="171"/>
      <c r="C43" s="137" t="s">
        <v>406</v>
      </c>
      <c r="D43" s="160">
        <f t="shared" si="0"/>
        <v>40000</v>
      </c>
      <c r="E43" s="173"/>
      <c r="F43" s="160">
        <f t="shared" si="1"/>
        <v>40000</v>
      </c>
      <c r="G43" s="172">
        <v>40000</v>
      </c>
      <c r="H43" s="196">
        <f>'[1]дод.6 '!$W$488</f>
        <v>0</v>
      </c>
      <c r="I43" s="186"/>
    </row>
    <row r="44" spans="1:9" s="131" customFormat="1" ht="37.5">
      <c r="A44" s="170"/>
      <c r="B44" s="171"/>
      <c r="C44" s="137" t="s">
        <v>400</v>
      </c>
      <c r="D44" s="160">
        <f t="shared" si="0"/>
        <v>60000</v>
      </c>
      <c r="E44" s="173"/>
      <c r="F44" s="160">
        <f t="shared" si="1"/>
        <v>60000</v>
      </c>
      <c r="G44" s="160">
        <v>60000</v>
      </c>
      <c r="H44" s="196">
        <f>'[1]дод.6 '!$W$489</f>
        <v>0</v>
      </c>
      <c r="I44" s="186"/>
    </row>
    <row r="45" spans="1:9" s="131" customFormat="1" ht="37.5">
      <c r="A45" s="170"/>
      <c r="B45" s="171"/>
      <c r="C45" s="137" t="s">
        <v>401</v>
      </c>
      <c r="D45" s="160">
        <f t="shared" si="0"/>
        <v>300000</v>
      </c>
      <c r="E45" s="173"/>
      <c r="F45" s="160">
        <f t="shared" si="1"/>
        <v>300000</v>
      </c>
      <c r="G45" s="160">
        <v>300000</v>
      </c>
      <c r="H45" s="196">
        <f>'[1]дод.6 '!$W$490</f>
        <v>0</v>
      </c>
      <c r="I45" s="186"/>
    </row>
    <row r="46" spans="1:9" s="131" customFormat="1" ht="37.5">
      <c r="A46" s="170"/>
      <c r="B46" s="171"/>
      <c r="C46" s="137" t="s">
        <v>532</v>
      </c>
      <c r="D46" s="160">
        <f t="shared" si="0"/>
        <v>650000</v>
      </c>
      <c r="E46" s="173"/>
      <c r="F46" s="160">
        <f t="shared" si="1"/>
        <v>650000</v>
      </c>
      <c r="G46" s="160">
        <v>650000</v>
      </c>
      <c r="H46" s="196">
        <f>'[1]дод.6 '!$W$491</f>
        <v>0</v>
      </c>
      <c r="I46" s="186"/>
    </row>
    <row r="47" spans="1:9" s="131" customFormat="1" ht="18.75">
      <c r="A47" s="170"/>
      <c r="B47" s="171"/>
      <c r="C47" s="137" t="s">
        <v>407</v>
      </c>
      <c r="D47" s="160">
        <f t="shared" si="0"/>
        <v>250000</v>
      </c>
      <c r="E47" s="173"/>
      <c r="F47" s="160">
        <f t="shared" si="1"/>
        <v>250000</v>
      </c>
      <c r="G47" s="172">
        <v>250000</v>
      </c>
      <c r="H47" s="196">
        <f>'[1]дод.6 '!$W$492</f>
        <v>0</v>
      </c>
      <c r="I47" s="186"/>
    </row>
    <row r="48" spans="1:9" s="131" customFormat="1" ht="37.5">
      <c r="A48" s="170"/>
      <c r="B48" s="171"/>
      <c r="C48" s="137" t="s">
        <v>408</v>
      </c>
      <c r="D48" s="160">
        <f t="shared" si="0"/>
        <v>120000</v>
      </c>
      <c r="E48" s="173"/>
      <c r="F48" s="160">
        <f t="shared" si="1"/>
        <v>120000</v>
      </c>
      <c r="G48" s="172">
        <v>120000</v>
      </c>
      <c r="H48" s="196">
        <f>'[1]дод.6 '!$W$493</f>
        <v>0</v>
      </c>
      <c r="I48" s="186"/>
    </row>
    <row r="49" spans="1:9" s="131" customFormat="1" ht="18.75">
      <c r="A49" s="170"/>
      <c r="B49" s="171"/>
      <c r="C49" s="137" t="s">
        <v>409</v>
      </c>
      <c r="D49" s="160">
        <f t="shared" si="0"/>
        <v>600000</v>
      </c>
      <c r="E49" s="173"/>
      <c r="F49" s="160">
        <f t="shared" si="1"/>
        <v>600000</v>
      </c>
      <c r="G49" s="172">
        <v>600000</v>
      </c>
      <c r="H49" s="196">
        <f>'[1]дод.6 '!$W$494</f>
        <v>0</v>
      </c>
      <c r="I49" s="186"/>
    </row>
    <row r="50" spans="1:9" s="131" customFormat="1" ht="27.75" customHeight="1">
      <c r="A50" s="228" t="s">
        <v>410</v>
      </c>
      <c r="B50" s="229"/>
      <c r="C50" s="229"/>
      <c r="D50" s="229"/>
      <c r="E50" s="229"/>
      <c r="F50" s="229"/>
      <c r="G50" s="229"/>
      <c r="H50" s="229"/>
      <c r="I50" s="180"/>
    </row>
    <row r="51" spans="1:9" s="131" customFormat="1" ht="27.75" customHeight="1">
      <c r="A51" s="150">
        <v>2</v>
      </c>
      <c r="B51" s="151"/>
      <c r="C51" s="161" t="s">
        <v>411</v>
      </c>
      <c r="D51" s="152">
        <f>D52</f>
        <v>701896.79</v>
      </c>
      <c r="E51" s="151"/>
      <c r="F51" s="152">
        <f>G51</f>
        <v>701896.79</v>
      </c>
      <c r="G51" s="152">
        <f>G52</f>
        <v>701896.79</v>
      </c>
      <c r="H51" s="181">
        <f>H52</f>
        <v>701896.79</v>
      </c>
      <c r="I51" s="182"/>
    </row>
    <row r="52" spans="1:9" s="131" customFormat="1" ht="23.25" customHeight="1">
      <c r="A52" s="133" t="s">
        <v>337</v>
      </c>
      <c r="B52" s="168"/>
      <c r="C52" s="159" t="s">
        <v>393</v>
      </c>
      <c r="D52" s="162">
        <f>F52</f>
        <v>701896.79</v>
      </c>
      <c r="E52" s="138"/>
      <c r="F52" s="162">
        <f>G52</f>
        <v>701896.79</v>
      </c>
      <c r="G52" s="162">
        <f>G53</f>
        <v>701896.79</v>
      </c>
      <c r="H52" s="197">
        <f>H53</f>
        <v>701896.79</v>
      </c>
      <c r="I52" s="198"/>
    </row>
    <row r="53" spans="1:9" s="131" customFormat="1" ht="38.25" customHeight="1">
      <c r="A53" s="133"/>
      <c r="B53" s="168"/>
      <c r="C53" s="137" t="s">
        <v>365</v>
      </c>
      <c r="D53" s="160">
        <f>F53</f>
        <v>701896.79</v>
      </c>
      <c r="E53" s="138"/>
      <c r="F53" s="160">
        <f>G53</f>
        <v>701896.79</v>
      </c>
      <c r="G53" s="160">
        <v>701896.79</v>
      </c>
      <c r="H53" s="199">
        <v>701896.79</v>
      </c>
      <c r="I53" s="200"/>
    </row>
    <row r="54" spans="1:9" s="131" customFormat="1" ht="45.75" customHeight="1">
      <c r="A54" s="150">
        <v>3</v>
      </c>
      <c r="B54" s="169"/>
      <c r="C54" s="151" t="s">
        <v>343</v>
      </c>
      <c r="D54" s="152">
        <f>D55</f>
        <v>8013281.96</v>
      </c>
      <c r="E54" s="152"/>
      <c r="F54" s="152">
        <f>F55</f>
        <v>8013281.96</v>
      </c>
      <c r="G54" s="152">
        <f>G55</f>
        <v>8013281.96</v>
      </c>
      <c r="H54" s="181">
        <f>H55</f>
        <v>828202.07</v>
      </c>
      <c r="I54" s="182"/>
    </row>
    <row r="55" spans="1:9" s="131" customFormat="1" ht="26.25" customHeight="1">
      <c r="A55" s="133" t="s">
        <v>338</v>
      </c>
      <c r="B55" s="159" t="s">
        <v>393</v>
      </c>
      <c r="C55" s="159" t="s">
        <v>393</v>
      </c>
      <c r="D55" s="163">
        <f>SUM(D56:D98)</f>
        <v>8013281.96</v>
      </c>
      <c r="E55" s="163"/>
      <c r="F55" s="163">
        <f>SUM(F56:F98)</f>
        <v>8013281.96</v>
      </c>
      <c r="G55" s="163">
        <f>SUM(G56:G98)</f>
        <v>8013281.96</v>
      </c>
      <c r="H55" s="201">
        <f>SUM(H56:H98)</f>
        <v>828202.07</v>
      </c>
      <c r="I55" s="198"/>
    </row>
    <row r="56" spans="1:9" s="131" customFormat="1" ht="37.5">
      <c r="A56" s="133"/>
      <c r="B56" s="159"/>
      <c r="C56" s="137" t="s">
        <v>533</v>
      </c>
      <c r="D56" s="160">
        <f aca="true" t="shared" si="2" ref="D56:D98">F56</f>
        <v>270716.12</v>
      </c>
      <c r="E56" s="130"/>
      <c r="F56" s="155">
        <f aca="true" t="shared" si="3" ref="F56:F98">G56</f>
        <v>270716.12</v>
      </c>
      <c r="G56" s="155">
        <f>49960.56+220755.56</f>
        <v>270716.12</v>
      </c>
      <c r="H56" s="185">
        <f>49960.56+'[1]дод.6 '!$W$675</f>
        <v>49960.56</v>
      </c>
      <c r="I56" s="186"/>
    </row>
    <row r="57" spans="1:9" s="131" customFormat="1" ht="37.5">
      <c r="A57" s="133"/>
      <c r="B57" s="159"/>
      <c r="C57" s="137" t="s">
        <v>534</v>
      </c>
      <c r="D57" s="160">
        <f t="shared" si="2"/>
        <v>157297.6</v>
      </c>
      <c r="E57" s="130"/>
      <c r="F57" s="155">
        <f t="shared" si="3"/>
        <v>157297.6</v>
      </c>
      <c r="G57" s="155">
        <f>8949.6+148000+348</f>
        <v>157297.6</v>
      </c>
      <c r="H57" s="185">
        <f>348+8949.6+'[1]дод.6 '!$W$682</f>
        <v>9297.6</v>
      </c>
      <c r="I57" s="186"/>
    </row>
    <row r="58" spans="1:9" s="131" customFormat="1" ht="37.5">
      <c r="A58" s="133"/>
      <c r="B58" s="159"/>
      <c r="C58" s="137" t="s">
        <v>384</v>
      </c>
      <c r="D58" s="155">
        <f t="shared" si="2"/>
        <v>9924</v>
      </c>
      <c r="E58" s="155"/>
      <c r="F58" s="155">
        <f t="shared" si="3"/>
        <v>9924</v>
      </c>
      <c r="G58" s="155">
        <v>9924</v>
      </c>
      <c r="H58" s="185">
        <v>9924</v>
      </c>
      <c r="I58" s="186"/>
    </row>
    <row r="59" spans="1:9" s="131" customFormat="1" ht="37.5">
      <c r="A59" s="133"/>
      <c r="B59" s="159"/>
      <c r="C59" s="137" t="s">
        <v>385</v>
      </c>
      <c r="D59" s="155">
        <f t="shared" si="2"/>
        <v>6499.4</v>
      </c>
      <c r="E59" s="155"/>
      <c r="F59" s="155">
        <f t="shared" si="3"/>
        <v>6499.4</v>
      </c>
      <c r="G59" s="155">
        <v>6499.4</v>
      </c>
      <c r="H59" s="185">
        <v>6499.4</v>
      </c>
      <c r="I59" s="186"/>
    </row>
    <row r="60" spans="1:9" s="131" customFormat="1" ht="37.5">
      <c r="A60" s="133"/>
      <c r="B60" s="159"/>
      <c r="C60" s="137" t="s">
        <v>386</v>
      </c>
      <c r="D60" s="155">
        <f t="shared" si="2"/>
        <v>27770.4</v>
      </c>
      <c r="E60" s="155"/>
      <c r="F60" s="155">
        <f t="shared" si="3"/>
        <v>27770.4</v>
      </c>
      <c r="G60" s="155">
        <v>27770.4</v>
      </c>
      <c r="H60" s="185">
        <v>27770.4</v>
      </c>
      <c r="I60" s="186"/>
    </row>
    <row r="61" spans="1:9" s="131" customFormat="1" ht="37.5">
      <c r="A61" s="133"/>
      <c r="B61" s="159"/>
      <c r="C61" s="137" t="s">
        <v>0</v>
      </c>
      <c r="D61" s="155">
        <f t="shared" si="2"/>
        <v>285769</v>
      </c>
      <c r="E61" s="155"/>
      <c r="F61" s="155">
        <f t="shared" si="3"/>
        <v>285769</v>
      </c>
      <c r="G61" s="155">
        <f>12769+273000</f>
        <v>285769</v>
      </c>
      <c r="H61" s="185">
        <f>12769+'[1]дод.6 '!$W$684</f>
        <v>135205.5</v>
      </c>
      <c r="I61" s="186"/>
    </row>
    <row r="62" spans="1:9" s="131" customFormat="1" ht="27.75" customHeight="1">
      <c r="A62" s="133"/>
      <c r="B62" s="159"/>
      <c r="C62" s="137" t="s">
        <v>1</v>
      </c>
      <c r="D62" s="155">
        <f t="shared" si="2"/>
        <v>299850</v>
      </c>
      <c r="E62" s="155"/>
      <c r="F62" s="155">
        <f t="shared" si="3"/>
        <v>299850</v>
      </c>
      <c r="G62" s="155">
        <f>99850+200000</f>
        <v>299850</v>
      </c>
      <c r="H62" s="185">
        <f>99850+'[1]дод.6 '!$W$662</f>
        <v>99850</v>
      </c>
      <c r="I62" s="186"/>
    </row>
    <row r="63" spans="1:9" s="131" customFormat="1" ht="37.5">
      <c r="A63" s="133"/>
      <c r="B63" s="159"/>
      <c r="C63" s="137" t="s">
        <v>387</v>
      </c>
      <c r="D63" s="155">
        <f t="shared" si="2"/>
        <v>32192</v>
      </c>
      <c r="E63" s="155"/>
      <c r="F63" s="155">
        <f t="shared" si="3"/>
        <v>32192</v>
      </c>
      <c r="G63" s="155">
        <v>32192</v>
      </c>
      <c r="H63" s="185">
        <f>32192</f>
        <v>32192</v>
      </c>
      <c r="I63" s="186"/>
    </row>
    <row r="64" spans="1:9" s="131" customFormat="1" ht="37.5" customHeight="1">
      <c r="A64" s="133"/>
      <c r="B64" s="159"/>
      <c r="C64" s="137" t="s">
        <v>388</v>
      </c>
      <c r="D64" s="155">
        <f t="shared" si="2"/>
        <v>825.71</v>
      </c>
      <c r="E64" s="155"/>
      <c r="F64" s="155">
        <f t="shared" si="3"/>
        <v>825.71</v>
      </c>
      <c r="G64" s="155">
        <v>825.71</v>
      </c>
      <c r="H64" s="185">
        <v>825.71</v>
      </c>
      <c r="I64" s="186"/>
    </row>
    <row r="65" spans="1:9" s="131" customFormat="1" ht="37.5" customHeight="1">
      <c r="A65" s="133"/>
      <c r="B65" s="159"/>
      <c r="C65" s="137" t="s">
        <v>2</v>
      </c>
      <c r="D65" s="155">
        <f t="shared" si="2"/>
        <v>126325.71</v>
      </c>
      <c r="E65" s="155"/>
      <c r="F65" s="155">
        <f t="shared" si="3"/>
        <v>126325.71</v>
      </c>
      <c r="G65" s="155">
        <f>825.71+125500</f>
        <v>126325.71</v>
      </c>
      <c r="H65" s="185">
        <f>825.71+'[1]дод.6 '!$W$683</f>
        <v>825.71</v>
      </c>
      <c r="I65" s="186"/>
    </row>
    <row r="66" spans="1:9" s="131" customFormat="1" ht="37.5" customHeight="1">
      <c r="A66" s="133"/>
      <c r="B66" s="159"/>
      <c r="C66" s="137" t="s">
        <v>389</v>
      </c>
      <c r="D66" s="155">
        <f t="shared" si="2"/>
        <v>825.71</v>
      </c>
      <c r="E66" s="155"/>
      <c r="F66" s="155">
        <f t="shared" si="3"/>
        <v>825.71</v>
      </c>
      <c r="G66" s="155">
        <v>825.71</v>
      </c>
      <c r="H66" s="185">
        <v>825.71</v>
      </c>
      <c r="I66" s="186"/>
    </row>
    <row r="67" spans="1:9" s="131" customFormat="1" ht="37.5" customHeight="1">
      <c r="A67" s="133"/>
      <c r="B67" s="159"/>
      <c r="C67" s="137" t="s">
        <v>3</v>
      </c>
      <c r="D67" s="155">
        <f t="shared" si="2"/>
        <v>140769.11</v>
      </c>
      <c r="E67" s="155"/>
      <c r="F67" s="155">
        <f t="shared" si="3"/>
        <v>140769.11</v>
      </c>
      <c r="G67" s="155">
        <f>95769.11+45000</f>
        <v>140769.11</v>
      </c>
      <c r="H67" s="185">
        <f>95769.11+'[1]дод.6 '!$W$680</f>
        <v>95769.11</v>
      </c>
      <c r="I67" s="186"/>
    </row>
    <row r="68" spans="1:9" s="131" customFormat="1" ht="37.5" customHeight="1">
      <c r="A68" s="133"/>
      <c r="B68" s="159"/>
      <c r="C68" s="137" t="s">
        <v>390</v>
      </c>
      <c r="D68" s="155">
        <f t="shared" si="2"/>
        <v>11795</v>
      </c>
      <c r="E68" s="155"/>
      <c r="F68" s="155">
        <f t="shared" si="3"/>
        <v>11795</v>
      </c>
      <c r="G68" s="155">
        <v>11795</v>
      </c>
      <c r="H68" s="185">
        <v>11795</v>
      </c>
      <c r="I68" s="186"/>
    </row>
    <row r="69" spans="1:9" s="131" customFormat="1" ht="56.25" customHeight="1">
      <c r="A69" s="133"/>
      <c r="B69" s="159"/>
      <c r="C69" s="137" t="s">
        <v>4</v>
      </c>
      <c r="D69" s="155">
        <f t="shared" si="2"/>
        <v>118605.17000000004</v>
      </c>
      <c r="E69" s="155"/>
      <c r="F69" s="155">
        <f t="shared" si="3"/>
        <v>118605.17000000004</v>
      </c>
      <c r="G69" s="155">
        <f>108605.17+753000-743000</f>
        <v>118605.17000000004</v>
      </c>
      <c r="H69" s="185">
        <f>108605.17+'[1]дод.6 '!$W$681</f>
        <v>108605.17</v>
      </c>
      <c r="I69" s="186"/>
    </row>
    <row r="70" spans="1:9" s="131" customFormat="1" ht="37.5" customHeight="1">
      <c r="A70" s="133"/>
      <c r="B70" s="159"/>
      <c r="C70" s="137" t="s">
        <v>5</v>
      </c>
      <c r="D70" s="155">
        <f t="shared" si="2"/>
        <v>6293.05</v>
      </c>
      <c r="E70" s="155"/>
      <c r="F70" s="155">
        <f t="shared" si="3"/>
        <v>6293.05</v>
      </c>
      <c r="G70" s="155">
        <f>4193.05+2100</f>
        <v>6293.05</v>
      </c>
      <c r="H70" s="185">
        <f>4193.05+'[1]дод.6 '!$W$685</f>
        <v>6245</v>
      </c>
      <c r="I70" s="186"/>
    </row>
    <row r="71" spans="1:9" s="131" customFormat="1" ht="18.75" hidden="1">
      <c r="A71" s="138"/>
      <c r="B71" s="138"/>
      <c r="C71" s="137"/>
      <c r="D71" s="155">
        <f t="shared" si="2"/>
        <v>0</v>
      </c>
      <c r="E71" s="155"/>
      <c r="F71" s="155">
        <f t="shared" si="3"/>
        <v>0</v>
      </c>
      <c r="G71" s="155"/>
      <c r="H71" s="185"/>
      <c r="I71" s="186"/>
    </row>
    <row r="72" spans="1:9" s="131" customFormat="1" ht="37.5">
      <c r="A72" s="138"/>
      <c r="B72" s="138"/>
      <c r="C72" s="137" t="s">
        <v>6</v>
      </c>
      <c r="D72" s="155">
        <f t="shared" si="2"/>
        <v>185000</v>
      </c>
      <c r="E72" s="155"/>
      <c r="F72" s="155">
        <f t="shared" si="3"/>
        <v>185000</v>
      </c>
      <c r="G72" s="155">
        <v>185000</v>
      </c>
      <c r="H72" s="185">
        <f>'[1]дод.6 '!$W$653</f>
        <v>0</v>
      </c>
      <c r="I72" s="186"/>
    </row>
    <row r="73" spans="1:9" s="131" customFormat="1" ht="25.5" customHeight="1">
      <c r="A73" s="138"/>
      <c r="B73" s="138"/>
      <c r="C73" s="137" t="s">
        <v>7</v>
      </c>
      <c r="D73" s="155">
        <f t="shared" si="2"/>
        <v>200000</v>
      </c>
      <c r="E73" s="155"/>
      <c r="F73" s="155">
        <f t="shared" si="3"/>
        <v>200000</v>
      </c>
      <c r="G73" s="155">
        <v>200000</v>
      </c>
      <c r="H73" s="185">
        <f>'[1]дод.6 '!$W$654</f>
        <v>0</v>
      </c>
      <c r="I73" s="186"/>
    </row>
    <row r="74" spans="1:9" s="131" customFormat="1" ht="18.75">
      <c r="A74" s="138"/>
      <c r="B74" s="138"/>
      <c r="C74" s="137" t="s">
        <v>8</v>
      </c>
      <c r="D74" s="155">
        <f t="shared" si="2"/>
        <v>2300000</v>
      </c>
      <c r="E74" s="155"/>
      <c r="F74" s="155">
        <f t="shared" si="3"/>
        <v>2300000</v>
      </c>
      <c r="G74" s="155">
        <v>2300000</v>
      </c>
      <c r="H74" s="185">
        <f>'[1]дод.6 '!$W$655</f>
        <v>0</v>
      </c>
      <c r="I74" s="186"/>
    </row>
    <row r="75" spans="1:9" s="131" customFormat="1" ht="37.5">
      <c r="A75" s="138"/>
      <c r="B75" s="138"/>
      <c r="C75" s="137" t="s">
        <v>9</v>
      </c>
      <c r="D75" s="155">
        <f t="shared" si="2"/>
        <v>100000</v>
      </c>
      <c r="E75" s="155"/>
      <c r="F75" s="155">
        <f t="shared" si="3"/>
        <v>100000</v>
      </c>
      <c r="G75" s="155">
        <v>100000</v>
      </c>
      <c r="H75" s="185">
        <f>'[1]дод.6 '!$W$656</f>
        <v>0</v>
      </c>
      <c r="I75" s="186"/>
    </row>
    <row r="76" spans="1:9" s="131" customFormat="1" ht="37.5">
      <c r="A76" s="138"/>
      <c r="B76" s="138"/>
      <c r="C76" s="137" t="s">
        <v>10</v>
      </c>
      <c r="D76" s="155">
        <f t="shared" si="2"/>
        <v>100000</v>
      </c>
      <c r="E76" s="155"/>
      <c r="F76" s="155">
        <f t="shared" si="3"/>
        <v>100000</v>
      </c>
      <c r="G76" s="155">
        <v>100000</v>
      </c>
      <c r="H76" s="185">
        <f>'[1]дод.6 '!$W$657</f>
        <v>0</v>
      </c>
      <c r="I76" s="186"/>
    </row>
    <row r="77" spans="1:9" s="131" customFormat="1" ht="37.5">
      <c r="A77" s="138"/>
      <c r="B77" s="138"/>
      <c r="C77" s="137" t="s">
        <v>11</v>
      </c>
      <c r="D77" s="155">
        <f t="shared" si="2"/>
        <v>100000</v>
      </c>
      <c r="E77" s="155"/>
      <c r="F77" s="155">
        <f t="shared" si="3"/>
        <v>100000</v>
      </c>
      <c r="G77" s="155">
        <v>100000</v>
      </c>
      <c r="H77" s="185">
        <f>'[1]дод.6 '!$W$658</f>
        <v>0</v>
      </c>
      <c r="I77" s="186"/>
    </row>
    <row r="78" spans="1:9" s="131" customFormat="1" ht="37.5">
      <c r="A78" s="138"/>
      <c r="B78" s="138"/>
      <c r="C78" s="137" t="s">
        <v>12</v>
      </c>
      <c r="D78" s="155">
        <f t="shared" si="2"/>
        <v>100000</v>
      </c>
      <c r="E78" s="155"/>
      <c r="F78" s="155">
        <f t="shared" si="3"/>
        <v>100000</v>
      </c>
      <c r="G78" s="155">
        <v>100000</v>
      </c>
      <c r="H78" s="185">
        <f>'[1]дод.6 '!$W$659</f>
        <v>0</v>
      </c>
      <c r="I78" s="186"/>
    </row>
    <row r="79" spans="1:9" s="131" customFormat="1" ht="37.5">
      <c r="A79" s="138"/>
      <c r="B79" s="138"/>
      <c r="C79" s="137" t="s">
        <v>13</v>
      </c>
      <c r="D79" s="155">
        <f t="shared" si="2"/>
        <v>100000</v>
      </c>
      <c r="E79" s="155"/>
      <c r="F79" s="155">
        <f t="shared" si="3"/>
        <v>100000</v>
      </c>
      <c r="G79" s="155">
        <v>100000</v>
      </c>
      <c r="H79" s="185">
        <f>'[1]дод.6 '!$W$660</f>
        <v>0</v>
      </c>
      <c r="I79" s="186"/>
    </row>
    <row r="80" spans="1:9" s="131" customFormat="1" ht="37.5">
      <c r="A80" s="138"/>
      <c r="B80" s="138"/>
      <c r="C80" s="137" t="s">
        <v>15</v>
      </c>
      <c r="D80" s="155">
        <f t="shared" si="2"/>
        <v>100000</v>
      </c>
      <c r="E80" s="155"/>
      <c r="F80" s="155">
        <f t="shared" si="3"/>
        <v>100000</v>
      </c>
      <c r="G80" s="155">
        <v>100000</v>
      </c>
      <c r="H80" s="185">
        <f>'[1]дод.6 '!$W$661</f>
        <v>0</v>
      </c>
      <c r="I80" s="186"/>
    </row>
    <row r="81" spans="1:9" s="131" customFormat="1" ht="18.75">
      <c r="A81" s="138"/>
      <c r="B81" s="138"/>
      <c r="C81" s="137" t="s">
        <v>16</v>
      </c>
      <c r="D81" s="155">
        <f t="shared" si="2"/>
        <v>200000</v>
      </c>
      <c r="E81" s="155"/>
      <c r="F81" s="155">
        <f t="shared" si="3"/>
        <v>200000</v>
      </c>
      <c r="G81" s="155">
        <v>200000</v>
      </c>
      <c r="H81" s="185">
        <f>'[1]дод.6 '!$W$663</f>
        <v>9087</v>
      </c>
      <c r="I81" s="186"/>
    </row>
    <row r="82" spans="1:9" s="131" customFormat="1" ht="18.75">
      <c r="A82" s="138"/>
      <c r="B82" s="138"/>
      <c r="C82" s="137" t="s">
        <v>17</v>
      </c>
      <c r="D82" s="155">
        <f t="shared" si="2"/>
        <v>12893.28</v>
      </c>
      <c r="E82" s="155"/>
      <c r="F82" s="155">
        <f t="shared" si="3"/>
        <v>12893.28</v>
      </c>
      <c r="G82" s="155">
        <v>12893.28</v>
      </c>
      <c r="H82" s="185">
        <f>'[1]дод.6 '!$W$664</f>
        <v>0</v>
      </c>
      <c r="I82" s="186"/>
    </row>
    <row r="83" spans="1:9" s="131" customFormat="1" ht="37.5">
      <c r="A83" s="138"/>
      <c r="B83" s="138"/>
      <c r="C83" s="137" t="s">
        <v>18</v>
      </c>
      <c r="D83" s="155">
        <f t="shared" si="2"/>
        <v>114998.6</v>
      </c>
      <c r="E83" s="155"/>
      <c r="F83" s="155">
        <f t="shared" si="3"/>
        <v>114998.6</v>
      </c>
      <c r="G83" s="155">
        <v>114998.6</v>
      </c>
      <c r="H83" s="185">
        <f>'[1]дод.6 '!$W$665</f>
        <v>0</v>
      </c>
      <c r="I83" s="186"/>
    </row>
    <row r="84" spans="1:9" s="131" customFormat="1" ht="37.5">
      <c r="A84" s="138"/>
      <c r="B84" s="138"/>
      <c r="C84" s="137" t="s">
        <v>19</v>
      </c>
      <c r="D84" s="155">
        <f t="shared" si="2"/>
        <v>117496.73</v>
      </c>
      <c r="E84" s="155"/>
      <c r="F84" s="155">
        <f t="shared" si="3"/>
        <v>117496.73</v>
      </c>
      <c r="G84" s="155">
        <v>117496.73</v>
      </c>
      <c r="H84" s="185">
        <f>'[1]дод.6 '!$W$666</f>
        <v>0</v>
      </c>
      <c r="I84" s="186"/>
    </row>
    <row r="85" spans="1:9" s="131" customFormat="1" ht="18.75">
      <c r="A85" s="138"/>
      <c r="B85" s="138"/>
      <c r="C85" s="137" t="s">
        <v>20</v>
      </c>
      <c r="D85" s="155">
        <f t="shared" si="2"/>
        <v>310611.39</v>
      </c>
      <c r="E85" s="155"/>
      <c r="F85" s="155">
        <f t="shared" si="3"/>
        <v>310611.39</v>
      </c>
      <c r="G85" s="155">
        <v>310611.39</v>
      </c>
      <c r="H85" s="185">
        <f>'[1]дод.6 '!$W$667</f>
        <v>0</v>
      </c>
      <c r="I85" s="186"/>
    </row>
    <row r="86" spans="1:9" s="131" customFormat="1" ht="18.75">
      <c r="A86" s="138"/>
      <c r="B86" s="138"/>
      <c r="C86" s="137" t="s">
        <v>21</v>
      </c>
      <c r="D86" s="155">
        <f t="shared" si="2"/>
        <v>100000</v>
      </c>
      <c r="E86" s="155"/>
      <c r="F86" s="155">
        <f t="shared" si="3"/>
        <v>100000</v>
      </c>
      <c r="G86" s="155">
        <v>100000</v>
      </c>
      <c r="H86" s="185">
        <f>'[1]дод.6 '!$W$668</f>
        <v>0</v>
      </c>
      <c r="I86" s="186"/>
    </row>
    <row r="87" spans="1:9" s="131" customFormat="1" ht="37.5">
      <c r="A87" s="138"/>
      <c r="B87" s="138"/>
      <c r="C87" s="137" t="s">
        <v>22</v>
      </c>
      <c r="D87" s="155">
        <f t="shared" si="2"/>
        <v>11780</v>
      </c>
      <c r="E87" s="155"/>
      <c r="F87" s="155">
        <f t="shared" si="3"/>
        <v>11780</v>
      </c>
      <c r="G87" s="155">
        <v>11780</v>
      </c>
      <c r="H87" s="185">
        <f>'[1]дод.6 '!$W$669</f>
        <v>0</v>
      </c>
      <c r="I87" s="186"/>
    </row>
    <row r="88" spans="1:9" s="131" customFormat="1" ht="37.5">
      <c r="A88" s="138"/>
      <c r="B88" s="138"/>
      <c r="C88" s="137" t="s">
        <v>23</v>
      </c>
      <c r="D88" s="155">
        <f t="shared" si="2"/>
        <v>352000</v>
      </c>
      <c r="E88" s="155"/>
      <c r="F88" s="155">
        <f t="shared" si="3"/>
        <v>352000</v>
      </c>
      <c r="G88" s="155">
        <v>352000</v>
      </c>
      <c r="H88" s="185">
        <f>'[1]дод.6 '!$W$670</f>
        <v>168677</v>
      </c>
      <c r="I88" s="186"/>
    </row>
    <row r="89" spans="1:9" s="131" customFormat="1" ht="37.5">
      <c r="A89" s="138"/>
      <c r="B89" s="138"/>
      <c r="C89" s="137" t="s">
        <v>24</v>
      </c>
      <c r="D89" s="155">
        <f t="shared" si="2"/>
        <v>123266.74</v>
      </c>
      <c r="E89" s="155"/>
      <c r="F89" s="155">
        <f t="shared" si="3"/>
        <v>123266.74</v>
      </c>
      <c r="G89" s="155">
        <v>123266.74</v>
      </c>
      <c r="H89" s="185">
        <f>'[1]дод.6 '!$W$671</f>
        <v>54847.2</v>
      </c>
      <c r="I89" s="186"/>
    </row>
    <row r="90" spans="1:9" s="131" customFormat="1" ht="37.5">
      <c r="A90" s="138"/>
      <c r="B90" s="138"/>
      <c r="C90" s="137" t="s">
        <v>25</v>
      </c>
      <c r="D90" s="155">
        <f t="shared" si="2"/>
        <v>416000</v>
      </c>
      <c r="E90" s="155"/>
      <c r="F90" s="155">
        <f t="shared" si="3"/>
        <v>416000</v>
      </c>
      <c r="G90" s="155">
        <v>416000</v>
      </c>
      <c r="H90" s="185">
        <f>'[1]дод.6 '!$W$672</f>
        <v>0</v>
      </c>
      <c r="I90" s="186"/>
    </row>
    <row r="91" spans="1:9" s="131" customFormat="1" ht="37.5">
      <c r="A91" s="138"/>
      <c r="B91" s="138"/>
      <c r="C91" s="137" t="s">
        <v>26</v>
      </c>
      <c r="D91" s="155">
        <f t="shared" si="2"/>
        <v>8137.29</v>
      </c>
      <c r="E91" s="155"/>
      <c r="F91" s="155">
        <f t="shared" si="3"/>
        <v>8137.29</v>
      </c>
      <c r="G91" s="155">
        <v>8137.29</v>
      </c>
      <c r="H91" s="185">
        <f>'[1]дод.6 '!$W$673</f>
        <v>0</v>
      </c>
      <c r="I91" s="186"/>
    </row>
    <row r="92" spans="1:9" s="131" customFormat="1" ht="37.5">
      <c r="A92" s="138"/>
      <c r="B92" s="138"/>
      <c r="C92" s="137" t="s">
        <v>27</v>
      </c>
      <c r="D92" s="155">
        <f t="shared" si="2"/>
        <v>49765.37</v>
      </c>
      <c r="E92" s="155"/>
      <c r="F92" s="155">
        <f t="shared" si="3"/>
        <v>49765.37</v>
      </c>
      <c r="G92" s="155">
        <v>49765.37</v>
      </c>
      <c r="H92" s="185">
        <f>'[1]дод.6 '!$W$674</f>
        <v>0</v>
      </c>
      <c r="I92" s="186"/>
    </row>
    <row r="93" spans="1:9" s="131" customFormat="1" ht="37.5">
      <c r="A93" s="138"/>
      <c r="B93" s="138"/>
      <c r="C93" s="137" t="s">
        <v>28</v>
      </c>
      <c r="D93" s="155">
        <f t="shared" si="2"/>
        <v>109814.8</v>
      </c>
      <c r="E93" s="155"/>
      <c r="F93" s="155">
        <f t="shared" si="3"/>
        <v>109814.8</v>
      </c>
      <c r="G93" s="155">
        <v>109814.8</v>
      </c>
      <c r="H93" s="185">
        <f>'[1]дод.6 '!$W$676</f>
        <v>0</v>
      </c>
      <c r="I93" s="186"/>
    </row>
    <row r="94" spans="1:9" s="131" customFormat="1" ht="37.5">
      <c r="A94" s="138"/>
      <c r="B94" s="138"/>
      <c r="C94" s="137" t="s">
        <v>29</v>
      </c>
      <c r="D94" s="155">
        <f t="shared" si="2"/>
        <v>412059.78</v>
      </c>
      <c r="E94" s="155"/>
      <c r="F94" s="155">
        <f t="shared" si="3"/>
        <v>412059.78</v>
      </c>
      <c r="G94" s="155">
        <v>412059.78</v>
      </c>
      <c r="H94" s="185">
        <f>'[1]дод.6 '!$W$677</f>
        <v>0</v>
      </c>
      <c r="I94" s="186"/>
    </row>
    <row r="95" spans="1:9" s="131" customFormat="1" ht="37.5">
      <c r="A95" s="138"/>
      <c r="B95" s="138"/>
      <c r="C95" s="137" t="s">
        <v>30</v>
      </c>
      <c r="D95" s="155">
        <f t="shared" si="2"/>
        <v>134000</v>
      </c>
      <c r="E95" s="155"/>
      <c r="F95" s="155">
        <f t="shared" si="3"/>
        <v>134000</v>
      </c>
      <c r="G95" s="155">
        <v>134000</v>
      </c>
      <c r="H95" s="185">
        <f>'[1]дод.6 '!$W$678</f>
        <v>0</v>
      </c>
      <c r="I95" s="186"/>
    </row>
    <row r="96" spans="1:9" s="131" customFormat="1" ht="37.5">
      <c r="A96" s="138"/>
      <c r="B96" s="138"/>
      <c r="C96" s="137" t="s">
        <v>31</v>
      </c>
      <c r="D96" s="155">
        <f t="shared" si="2"/>
        <v>80000</v>
      </c>
      <c r="E96" s="155"/>
      <c r="F96" s="155">
        <f t="shared" si="3"/>
        <v>80000</v>
      </c>
      <c r="G96" s="155">
        <v>80000</v>
      </c>
      <c r="H96" s="185">
        <f>'[1]дод.6 '!$W$679</f>
        <v>0</v>
      </c>
      <c r="I96" s="186"/>
    </row>
    <row r="97" spans="1:9" s="131" customFormat="1" ht="18.75">
      <c r="A97" s="138"/>
      <c r="B97" s="138"/>
      <c r="C97" s="137" t="s">
        <v>399</v>
      </c>
      <c r="D97" s="155">
        <f t="shared" si="2"/>
        <v>300000</v>
      </c>
      <c r="E97" s="155"/>
      <c r="F97" s="155">
        <f t="shared" si="3"/>
        <v>300000</v>
      </c>
      <c r="G97" s="155">
        <v>300000</v>
      </c>
      <c r="H97" s="185">
        <f>'[1]дод.6 '!$W$686</f>
        <v>0</v>
      </c>
      <c r="I97" s="186"/>
    </row>
    <row r="98" spans="1:9" s="131" customFormat="1" ht="37.5">
      <c r="A98" s="138"/>
      <c r="B98" s="138"/>
      <c r="C98" s="137" t="s">
        <v>32</v>
      </c>
      <c r="D98" s="155">
        <f t="shared" si="2"/>
        <v>380000</v>
      </c>
      <c r="E98" s="155"/>
      <c r="F98" s="155">
        <f t="shared" si="3"/>
        <v>380000</v>
      </c>
      <c r="G98" s="155">
        <v>380000</v>
      </c>
      <c r="H98" s="185">
        <f>'[1]дод.6 '!$W$687</f>
        <v>0</v>
      </c>
      <c r="I98" s="186"/>
    </row>
    <row r="99" spans="1:9" ht="18.75">
      <c r="A99" s="164"/>
      <c r="B99" s="169"/>
      <c r="C99" s="165" t="s">
        <v>412</v>
      </c>
      <c r="D99" s="152">
        <f>D7+D54+D51</f>
        <v>33474841.270000003</v>
      </c>
      <c r="E99" s="152">
        <f>E7+E54+E51</f>
        <v>4424000</v>
      </c>
      <c r="F99" s="152">
        <f>F7+F54+F51</f>
        <v>29050841.270000003</v>
      </c>
      <c r="G99" s="152">
        <f>G7+G54+G51</f>
        <v>25332067.62</v>
      </c>
      <c r="H99" s="181">
        <f>H7+H54+H51</f>
        <v>5076656.94</v>
      </c>
      <c r="I99" s="182"/>
    </row>
    <row r="100" spans="1:6" ht="18.75">
      <c r="A100" s="144"/>
      <c r="B100" s="139"/>
      <c r="C100" s="166"/>
      <c r="D100" s="167"/>
      <c r="E100" s="139"/>
      <c r="F100" s="139"/>
    </row>
    <row r="101" spans="1:6" ht="18.75">
      <c r="A101" s="139"/>
      <c r="B101" s="140"/>
      <c r="C101" s="141"/>
      <c r="D101" s="142"/>
      <c r="E101" s="140"/>
      <c r="F101" s="139"/>
    </row>
    <row r="102" spans="1:7" ht="33" customHeight="1">
      <c r="A102" s="230"/>
      <c r="B102" s="230"/>
      <c r="C102" s="230"/>
      <c r="D102" s="145"/>
      <c r="E102" s="145"/>
      <c r="F102" s="145"/>
      <c r="G102" s="145"/>
    </row>
  </sheetData>
  <sheetProtection/>
  <mergeCells count="11">
    <mergeCell ref="E4:E5"/>
    <mergeCell ref="D4:D5"/>
    <mergeCell ref="A50:H50"/>
    <mergeCell ref="A102:C102"/>
    <mergeCell ref="A1:H1"/>
    <mergeCell ref="A2:H2"/>
    <mergeCell ref="H4:H5"/>
    <mergeCell ref="A6:H6"/>
    <mergeCell ref="F4:F5"/>
    <mergeCell ref="A4:A5"/>
    <mergeCell ref="C4:C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2015-03-25T14:50:04Z</cp:lastPrinted>
  <dcterms:created xsi:type="dcterms:W3CDTF">2014-01-17T10:52:16Z</dcterms:created>
  <dcterms:modified xsi:type="dcterms:W3CDTF">2015-06-23T13:28:34Z</dcterms:modified>
  <cp:category/>
  <cp:version/>
  <cp:contentType/>
  <cp:contentStatus/>
</cp:coreProperties>
</file>